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omments16.xml" ContentType="application/vnd.openxmlformats-officedocument.spreadsheetml.comments+xml"/>
  <Override PartName="/xl/drawings/drawing19.xml" ContentType="application/vnd.openxmlformats-officedocument.drawing+xml"/>
  <Override PartName="/xl/comments17.xml" ContentType="application/vnd.openxmlformats-officedocument.spreadsheetml.comments+xml"/>
  <Override PartName="/xl/drawings/drawing20.xml" ContentType="application/vnd.openxmlformats-officedocument.drawing+xml"/>
  <Override PartName="/xl/comments18.xml" ContentType="application/vnd.openxmlformats-officedocument.spreadsheetml.comments+xml"/>
  <Override PartName="/xl/drawings/drawing21.xml" ContentType="application/vnd.openxmlformats-officedocument.drawing+xml"/>
  <Override PartName="/xl/comments19.xml" ContentType="application/vnd.openxmlformats-officedocument.spreadsheetml.comments+xml"/>
  <Override PartName="/xl/drawings/drawing22.xml" ContentType="application/vnd.openxmlformats-officedocument.drawing+xml"/>
  <Override PartName="/xl/comments20.xml" ContentType="application/vnd.openxmlformats-officedocument.spreadsheetml.comments+xml"/>
  <Override PartName="/xl/drawings/drawing23.xml" ContentType="application/vnd.openxmlformats-officedocument.drawing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o\Downloads\"/>
    </mc:Choice>
  </mc:AlternateContent>
  <xr:revisionPtr revIDLastSave="0" documentId="8_{D203FB63-B54B-46A8-9C74-7B88C2CC1199}" xr6:coauthVersionLast="47" xr6:coauthVersionMax="47" xr10:uidLastSave="{00000000-0000-0000-0000-000000000000}"/>
  <bookViews>
    <workbookView xWindow="28680" yWindow="-120" windowWidth="29040" windowHeight="15720" tabRatio="797" firstSheet="2" activeTab="3" xr2:uid="{267C8487-6ADD-43C2-B63C-A9F17910916D}"/>
  </bookViews>
  <sheets>
    <sheet name="FORKLARING" sheetId="59" r:id="rId1"/>
    <sheet name="EKSEMPEL" sheetId="83" r:id="rId2"/>
    <sheet name="SUM-ARK" sheetId="60" r:id="rId3"/>
    <sheet name="Barnehage1" sheetId="57" r:id="rId4"/>
    <sheet name="Barnehage2" sheetId="62" r:id="rId5"/>
    <sheet name="Barnehage3" sheetId="63" r:id="rId6"/>
    <sheet name="Barnehage4" sheetId="65" r:id="rId7"/>
    <sheet name="Barnehage5" sheetId="64" r:id="rId8"/>
    <sheet name="Barnehage6" sheetId="68" r:id="rId9"/>
    <sheet name="Barnehage7" sheetId="69" r:id="rId10"/>
    <sheet name="Barnehage8" sheetId="67" r:id="rId11"/>
    <sheet name="Barnehage9" sheetId="66" r:id="rId12"/>
    <sheet name="Barnehage10" sheetId="70" r:id="rId13"/>
    <sheet name="Barnehage11" sheetId="73" r:id="rId14"/>
    <sheet name="Barnehage12" sheetId="74" r:id="rId15"/>
    <sheet name="Barnehage13" sheetId="75" r:id="rId16"/>
    <sheet name="Barnehage14" sheetId="76" r:id="rId17"/>
    <sheet name="Barnehage15" sheetId="77" r:id="rId18"/>
    <sheet name="Barnehage16" sheetId="78" r:id="rId19"/>
    <sheet name="Barnehage17" sheetId="79" r:id="rId20"/>
    <sheet name="Barnehage18" sheetId="80" r:id="rId21"/>
    <sheet name="Barnehage19" sheetId="81" r:id="rId22"/>
    <sheet name="Barnehage20" sheetId="82" r:id="rId23"/>
    <sheet name="Lønn" sheetId="3" state="hidden" r:id="rId24"/>
  </sheets>
  <definedNames>
    <definedName name="_SUM1" localSheetId="1">EKSEMPEL!$P$48</definedName>
    <definedName name="_SUM1">Barnehage1!$P$49</definedName>
    <definedName name="_SUM10">Barnehage10!$P$49</definedName>
    <definedName name="_Sum11">Barnehage11!$P$49</definedName>
    <definedName name="_Sum12">Barnehage12!$P$49</definedName>
    <definedName name="_SUM13">Barnehage13!$P$49</definedName>
    <definedName name="_SUM14">Barnehage14!$P$49</definedName>
    <definedName name="_SUM15">Barnehage15!$P$49</definedName>
    <definedName name="_Sum16">Barnehage16!$P$49</definedName>
    <definedName name="_Sum17">Barnehage17!$P$49</definedName>
    <definedName name="_Sum18">Barnehage18!$P$49</definedName>
    <definedName name="_Sum19">Barnehage19!$P$49</definedName>
    <definedName name="_SUM2">Barnehage2!$P$49</definedName>
    <definedName name="_Sum20">Barnehage20!$P$49</definedName>
    <definedName name="_SUM3">Barnehage3!$P$49</definedName>
    <definedName name="_SUM4">Barnehage4!$P$49</definedName>
    <definedName name="_SUM5">Barnehage5!$P$49</definedName>
    <definedName name="_SUM6">Barnehage6!$P$49</definedName>
    <definedName name="_SUM7">Barnehage7!$P$49</definedName>
    <definedName name="_SUM8">Barnehage8!$P$49</definedName>
    <definedName name="_SUM9">Barnehage9!$P$49</definedName>
    <definedName name="Arbeidsgiveravgift">Lønn!$B$10</definedName>
    <definedName name="EnStud">Lønn!$B$2</definedName>
    <definedName name="Feriepenger">Lønn!$B$9</definedName>
    <definedName name="Gruppe">Lønn!$A$1:$C$3</definedName>
    <definedName name="Lønn1stud">Lønn!$C$2</definedName>
    <definedName name="Lønn2stud">Lønn!$C$3</definedName>
    <definedName name="Maxuker">Lønn!$B$12</definedName>
    <definedName name="Navn1" localSheetId="1">EKSEMPEL!$C$2</definedName>
    <definedName name="Navn1">Barnehage1!$C$2</definedName>
    <definedName name="Navn10">Barnehage10!$C$2</definedName>
    <definedName name="Navn11">Barnehage11!$C$2</definedName>
    <definedName name="Navn12">Barnehage12!$C$2</definedName>
    <definedName name="Navn13">Barnehage13!$C$2</definedName>
    <definedName name="Navn14">Barnehage14!$C$2</definedName>
    <definedName name="Navn15">Barnehage15!$C$2</definedName>
    <definedName name="Navn16">Barnehage16!$C$2</definedName>
    <definedName name="Navn17">Barnehage17!$C$2</definedName>
    <definedName name="Navn18">Barnehage18!$C$2</definedName>
    <definedName name="Navn19">Barnehage19!$C$2</definedName>
    <definedName name="Navn2">Barnehage2!$C$2</definedName>
    <definedName name="Navn20">Barnehage20!$C$2</definedName>
    <definedName name="Navn3" localSheetId="1">EKSEMPEL!$C$2</definedName>
    <definedName name="Navn3">Barnehage1!$C$2</definedName>
    <definedName name="Navn4">Barnehage4!$C$2</definedName>
    <definedName name="Navn5">Barnehage5!$C$2</definedName>
    <definedName name="Navn6">Barnehage6!$C$2</definedName>
    <definedName name="Navn7">Barnehage7!$C$2</definedName>
    <definedName name="Navn8">Barnehage8!$C$2</definedName>
    <definedName name="Navn9">Barnehage9!$C$2</definedName>
    <definedName name="Navnet3">Barnehage3!$C$2</definedName>
    <definedName name="Pensjonsgivende">'SUM-ARK'!$D$5</definedName>
    <definedName name="Pensjonskompensasjon">Lønn!$B$8</definedName>
    <definedName name="Styrerkompensasjon">Lønn!$B$5</definedName>
    <definedName name="Test">'SUM-ARK'!$B$40</definedName>
    <definedName name="ToStud">Lønn!$B$3</definedName>
    <definedName name="_xlnm.Print_Area" localSheetId="3">Barnehage1!$A$1:$P$72</definedName>
    <definedName name="_xlnm.Print_Area" localSheetId="12">Barnehage10!$A$1:$P$74</definedName>
    <definedName name="_xlnm.Print_Area" localSheetId="13">Barnehage11!$A$1:$P$74</definedName>
    <definedName name="_xlnm.Print_Area" localSheetId="14">Barnehage12!$A$1:$P$74</definedName>
    <definedName name="_xlnm.Print_Area" localSheetId="15">Barnehage13!$A$1:$P$74</definedName>
    <definedName name="_xlnm.Print_Area" localSheetId="16">Barnehage14!$A$1:$P$74</definedName>
    <definedName name="_xlnm.Print_Area" localSheetId="17">Barnehage15!$A$1:$P$74</definedName>
    <definedName name="_xlnm.Print_Area" localSheetId="18">Barnehage16!$A$1:$P$74</definedName>
    <definedName name="_xlnm.Print_Area" localSheetId="19">Barnehage17!$A$1:$P$74</definedName>
    <definedName name="_xlnm.Print_Area" localSheetId="20">Barnehage18!$A$1:$P$74</definedName>
    <definedName name="_xlnm.Print_Area" localSheetId="21">Barnehage19!$A$1:$P$74</definedName>
    <definedName name="_xlnm.Print_Area" localSheetId="4">Barnehage2!$A$1:$P$72</definedName>
    <definedName name="_xlnm.Print_Area" localSheetId="22">Barnehage20!$A$1:$P$74</definedName>
    <definedName name="_xlnm.Print_Area" localSheetId="5">Barnehage3!$A$1:$P$73</definedName>
    <definedName name="_xlnm.Print_Area" localSheetId="6">Barnehage4!$A$1:$P$73</definedName>
    <definedName name="_xlnm.Print_Area" localSheetId="7">Barnehage5!$A$1:$P$73</definedName>
    <definedName name="_xlnm.Print_Area" localSheetId="8">Barnehage6!$A$1:$P$74</definedName>
    <definedName name="_xlnm.Print_Area" localSheetId="9">Barnehage7!$A$1:$P$74</definedName>
    <definedName name="_xlnm.Print_Area" localSheetId="10">Barnehage8!$A$1:$P$73</definedName>
    <definedName name="_xlnm.Print_Area" localSheetId="11">Barnehage9!$A$1:$P$74</definedName>
    <definedName name="_xlnm.Print_Area" localSheetId="1">EKSEMPEL!$A$1:$P$71</definedName>
    <definedName name="_xlnm.Print_Area" localSheetId="2">'SUM-ARK'!$A$1:$K$31</definedName>
    <definedName name="Veiledningspedagogikk">Lønn!$B$6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82" l="1"/>
  <c r="N47" i="82"/>
  <c r="K47" i="81"/>
  <c r="K47" i="80"/>
  <c r="K47" i="79"/>
  <c r="K47" i="78"/>
  <c r="K47" i="77"/>
  <c r="K47" i="76"/>
  <c r="N47" i="76"/>
  <c r="K47" i="75"/>
  <c r="K47" i="74"/>
  <c r="K47" i="73"/>
  <c r="K47" i="70"/>
  <c r="K47" i="66"/>
  <c r="K47" i="67"/>
  <c r="K47" i="69"/>
  <c r="K47" i="68"/>
  <c r="K47" i="64"/>
  <c r="K47" i="65"/>
  <c r="K47" i="63"/>
  <c r="K47" i="62"/>
  <c r="P71" i="83"/>
  <c r="A71" i="83"/>
  <c r="I15" i="83"/>
  <c r="J15" i="83"/>
  <c r="K15" i="83"/>
  <c r="L15" i="83"/>
  <c r="M15" i="83"/>
  <c r="I16" i="83"/>
  <c r="J16" i="83"/>
  <c r="K16" i="83"/>
  <c r="M16" i="83"/>
  <c r="I17" i="83"/>
  <c r="J17" i="83"/>
  <c r="K17" i="83"/>
  <c r="M17" i="83"/>
  <c r="J18" i="83"/>
  <c r="K18" i="83"/>
  <c r="M18" i="83"/>
  <c r="I20" i="83"/>
  <c r="J20" i="83"/>
  <c r="K20" i="83"/>
  <c r="N20" i="83"/>
  <c r="L20" i="83"/>
  <c r="M20" i="83"/>
  <c r="K21" i="83"/>
  <c r="M21" i="83"/>
  <c r="K22" i="83"/>
  <c r="M22" i="83"/>
  <c r="K23" i="83"/>
  <c r="M23" i="83"/>
  <c r="J25" i="83"/>
  <c r="K25" i="83"/>
  <c r="L25" i="83"/>
  <c r="M25" i="83"/>
  <c r="J26" i="83"/>
  <c r="K26" i="83"/>
  <c r="M26" i="83"/>
  <c r="J27" i="83"/>
  <c r="K27" i="83"/>
  <c r="M27" i="83"/>
  <c r="J28" i="83"/>
  <c r="K28" i="83"/>
  <c r="M28" i="83"/>
  <c r="J30" i="83"/>
  <c r="K30" i="83"/>
  <c r="L30" i="83"/>
  <c r="M30" i="83"/>
  <c r="J31" i="83"/>
  <c r="K31" i="83"/>
  <c r="M31" i="83"/>
  <c r="J32" i="83"/>
  <c r="K32" i="83"/>
  <c r="N32" i="83"/>
  <c r="M32" i="83"/>
  <c r="J33" i="83"/>
  <c r="K33" i="83"/>
  <c r="M33" i="83"/>
  <c r="J35" i="83"/>
  <c r="K35" i="83"/>
  <c r="L35" i="83"/>
  <c r="M35" i="83"/>
  <c r="J36" i="83"/>
  <c r="K36" i="83"/>
  <c r="M36" i="83"/>
  <c r="J37" i="83"/>
  <c r="K37" i="83"/>
  <c r="M37" i="83"/>
  <c r="J38" i="83"/>
  <c r="K38" i="83"/>
  <c r="M38" i="83"/>
  <c r="J40" i="83"/>
  <c r="K40" i="83"/>
  <c r="N40" i="83"/>
  <c r="L40" i="83"/>
  <c r="M40" i="83"/>
  <c r="J41" i="83"/>
  <c r="K41" i="83"/>
  <c r="M41" i="83"/>
  <c r="J42" i="83"/>
  <c r="K42" i="83"/>
  <c r="N42" i="83"/>
  <c r="O42" i="83"/>
  <c r="M42" i="83"/>
  <c r="J43" i="83"/>
  <c r="K43" i="83"/>
  <c r="M43" i="83"/>
  <c r="K46" i="83"/>
  <c r="P45" i="83"/>
  <c r="I43" i="83"/>
  <c r="I42" i="83"/>
  <c r="I41" i="83"/>
  <c r="I40" i="83"/>
  <c r="I38" i="83"/>
  <c r="I37" i="83"/>
  <c r="I36" i="83"/>
  <c r="I35" i="83"/>
  <c r="I33" i="83"/>
  <c r="I32" i="83"/>
  <c r="I31" i="83"/>
  <c r="I30" i="83"/>
  <c r="I28" i="83"/>
  <c r="I27" i="83"/>
  <c r="I26" i="83"/>
  <c r="I25" i="83"/>
  <c r="I23" i="83"/>
  <c r="J23" i="83"/>
  <c r="N23" i="83"/>
  <c r="I22" i="83"/>
  <c r="J22" i="83"/>
  <c r="N22" i="83"/>
  <c r="I21" i="83"/>
  <c r="J21" i="83"/>
  <c r="I18" i="83"/>
  <c r="M16" i="67"/>
  <c r="M17" i="67"/>
  <c r="M18" i="67"/>
  <c r="O18" i="67"/>
  <c r="M19" i="67"/>
  <c r="M21" i="67"/>
  <c r="M22" i="67"/>
  <c r="M23" i="67"/>
  <c r="M24" i="67"/>
  <c r="M26" i="67"/>
  <c r="M27" i="67"/>
  <c r="M28" i="67"/>
  <c r="M29" i="67"/>
  <c r="M31" i="67"/>
  <c r="M32" i="67"/>
  <c r="M33" i="67"/>
  <c r="M34" i="67"/>
  <c r="M36" i="67"/>
  <c r="M37" i="67"/>
  <c r="M38" i="67"/>
  <c r="M39" i="67"/>
  <c r="M41" i="67"/>
  <c r="M42" i="67"/>
  <c r="M43" i="67"/>
  <c r="M44" i="67"/>
  <c r="A12" i="60"/>
  <c r="P72" i="82"/>
  <c r="A72" i="82"/>
  <c r="P46" i="82"/>
  <c r="M44" i="82"/>
  <c r="J44" i="82"/>
  <c r="K44" i="82"/>
  <c r="I44" i="82"/>
  <c r="M43" i="82"/>
  <c r="K43" i="82"/>
  <c r="J43" i="82"/>
  <c r="N43" i="82"/>
  <c r="I43" i="82"/>
  <c r="M42" i="82"/>
  <c r="J42" i="82"/>
  <c r="K42" i="82"/>
  <c r="I42" i="82"/>
  <c r="M41" i="82"/>
  <c r="J41" i="82"/>
  <c r="N41" i="82"/>
  <c r="O41" i="82"/>
  <c r="K41" i="82"/>
  <c r="L41" i="82"/>
  <c r="I41" i="82"/>
  <c r="J39" i="82"/>
  <c r="K39" i="82"/>
  <c r="M39" i="82"/>
  <c r="I39" i="82"/>
  <c r="J38" i="82"/>
  <c r="N38" i="82"/>
  <c r="K38" i="82"/>
  <c r="M38" i="82"/>
  <c r="I38" i="82"/>
  <c r="M37" i="82"/>
  <c r="O37" i="82"/>
  <c r="J37" i="82"/>
  <c r="N37" i="82"/>
  <c r="K37" i="82"/>
  <c r="I37" i="82"/>
  <c r="M36" i="82"/>
  <c r="J36" i="82"/>
  <c r="K36" i="82"/>
  <c r="L36" i="82"/>
  <c r="I36" i="82"/>
  <c r="M34" i="82"/>
  <c r="K34" i="82"/>
  <c r="J34" i="82"/>
  <c r="I34" i="82"/>
  <c r="M33" i="82"/>
  <c r="J33" i="82"/>
  <c r="N33" i="82"/>
  <c r="K33" i="82"/>
  <c r="I33" i="82"/>
  <c r="J32" i="82"/>
  <c r="K32" i="82"/>
  <c r="M32" i="82"/>
  <c r="I32" i="82"/>
  <c r="M31" i="82"/>
  <c r="J31" i="82"/>
  <c r="K31" i="82"/>
  <c r="L31" i="82"/>
  <c r="I31" i="82"/>
  <c r="M29" i="82"/>
  <c r="J29" i="82"/>
  <c r="K29" i="82"/>
  <c r="I29" i="82"/>
  <c r="J28" i="82"/>
  <c r="N28" i="82"/>
  <c r="K28" i="82"/>
  <c r="M28" i="82"/>
  <c r="I28" i="82"/>
  <c r="M27" i="82"/>
  <c r="K27" i="82"/>
  <c r="J27" i="82"/>
  <c r="I27" i="82"/>
  <c r="M26" i="82"/>
  <c r="L26" i="82"/>
  <c r="K26" i="82"/>
  <c r="J26" i="82"/>
  <c r="I26" i="82"/>
  <c r="M24" i="82"/>
  <c r="J24" i="82"/>
  <c r="K24" i="82"/>
  <c r="I24" i="82"/>
  <c r="M23" i="82"/>
  <c r="K23" i="82"/>
  <c r="J23" i="82"/>
  <c r="I23" i="82"/>
  <c r="M22" i="82"/>
  <c r="J22" i="82"/>
  <c r="N22" i="82"/>
  <c r="K22" i="82"/>
  <c r="I22" i="82"/>
  <c r="M21" i="82"/>
  <c r="L21" i="82"/>
  <c r="K21" i="82"/>
  <c r="J21" i="82"/>
  <c r="I21" i="82"/>
  <c r="J19" i="82"/>
  <c r="K19" i="82"/>
  <c r="M19" i="82"/>
  <c r="I19" i="82"/>
  <c r="M18" i="82"/>
  <c r="J18" i="82"/>
  <c r="K18" i="82"/>
  <c r="I18" i="82"/>
  <c r="M17" i="82"/>
  <c r="J17" i="82"/>
  <c r="K17" i="82"/>
  <c r="I17" i="82"/>
  <c r="M16" i="82"/>
  <c r="J16" i="82"/>
  <c r="N16" i="82"/>
  <c r="K16" i="82"/>
  <c r="L16" i="82"/>
  <c r="I16" i="82"/>
  <c r="P72" i="81"/>
  <c r="A72" i="81"/>
  <c r="P46" i="81"/>
  <c r="M44" i="81"/>
  <c r="J44" i="81"/>
  <c r="K44" i="81"/>
  <c r="I44" i="81"/>
  <c r="M43" i="81"/>
  <c r="J43" i="81"/>
  <c r="K43" i="81"/>
  <c r="I43" i="81"/>
  <c r="J42" i="81"/>
  <c r="K42" i="81"/>
  <c r="M42" i="81"/>
  <c r="I42" i="81"/>
  <c r="M41" i="81"/>
  <c r="L41" i="81"/>
  <c r="K41" i="81"/>
  <c r="J41" i="81"/>
  <c r="I41" i="81"/>
  <c r="M39" i="81"/>
  <c r="K39" i="81"/>
  <c r="J39" i="81"/>
  <c r="O39" i="81"/>
  <c r="I39" i="81"/>
  <c r="J38" i="81"/>
  <c r="K38" i="81"/>
  <c r="M38" i="81"/>
  <c r="I38" i="81"/>
  <c r="M37" i="81"/>
  <c r="K37" i="81"/>
  <c r="J37" i="81"/>
  <c r="I37" i="81"/>
  <c r="M36" i="81"/>
  <c r="L36" i="81"/>
  <c r="K36" i="81"/>
  <c r="J36" i="81"/>
  <c r="I36" i="81"/>
  <c r="M34" i="81"/>
  <c r="J34" i="81"/>
  <c r="N34" i="81"/>
  <c r="O34" i="81"/>
  <c r="K34" i="81"/>
  <c r="I34" i="81"/>
  <c r="M33" i="81"/>
  <c r="J33" i="81"/>
  <c r="K33" i="81"/>
  <c r="I33" i="81"/>
  <c r="J32" i="81"/>
  <c r="N32" i="81"/>
  <c r="K32" i="81"/>
  <c r="M32" i="81"/>
  <c r="I32" i="81"/>
  <c r="M31" i="81"/>
  <c r="J31" i="81"/>
  <c r="K31" i="81"/>
  <c r="L31" i="81"/>
  <c r="I31" i="81"/>
  <c r="M29" i="81"/>
  <c r="J29" i="81"/>
  <c r="K29" i="81"/>
  <c r="N29" i="81"/>
  <c r="O29" i="81"/>
  <c r="I29" i="81"/>
  <c r="M28" i="81"/>
  <c r="J28" i="81"/>
  <c r="K28" i="81"/>
  <c r="I28" i="81"/>
  <c r="M27" i="81"/>
  <c r="J27" i="81"/>
  <c r="K27" i="81"/>
  <c r="I27" i="81"/>
  <c r="M26" i="81"/>
  <c r="L26" i="81"/>
  <c r="K26" i="81"/>
  <c r="J26" i="81"/>
  <c r="N26" i="81"/>
  <c r="I26" i="81"/>
  <c r="M24" i="81"/>
  <c r="K24" i="81"/>
  <c r="J24" i="81"/>
  <c r="I24" i="81"/>
  <c r="M23" i="81"/>
  <c r="O23" i="81"/>
  <c r="J23" i="81"/>
  <c r="K23" i="81"/>
  <c r="I23" i="81"/>
  <c r="M22" i="81"/>
  <c r="J22" i="81"/>
  <c r="K22" i="81"/>
  <c r="I22" i="81"/>
  <c r="M21" i="81"/>
  <c r="L21" i="81"/>
  <c r="K21" i="81"/>
  <c r="J21" i="81"/>
  <c r="O21" i="81"/>
  <c r="N21" i="81"/>
  <c r="I21" i="81"/>
  <c r="J19" i="81"/>
  <c r="N19" i="81"/>
  <c r="K19" i="81"/>
  <c r="M19" i="81"/>
  <c r="I19" i="81"/>
  <c r="J18" i="81"/>
  <c r="K18" i="81"/>
  <c r="M18" i="81"/>
  <c r="I18" i="81"/>
  <c r="M17" i="81"/>
  <c r="J17" i="81"/>
  <c r="N17" i="81"/>
  <c r="K17" i="81"/>
  <c r="I17" i="81"/>
  <c r="M16" i="81"/>
  <c r="J16" i="81"/>
  <c r="K16" i="81"/>
  <c r="L16" i="81"/>
  <c r="I16" i="81"/>
  <c r="P72" i="80"/>
  <c r="A72" i="80"/>
  <c r="P46" i="80"/>
  <c r="M44" i="80"/>
  <c r="K44" i="80"/>
  <c r="J44" i="80"/>
  <c r="I44" i="80"/>
  <c r="M43" i="80"/>
  <c r="K43" i="80"/>
  <c r="J43" i="80"/>
  <c r="N43" i="80"/>
  <c r="I43" i="80"/>
  <c r="M42" i="80"/>
  <c r="J42" i="80"/>
  <c r="K42" i="80"/>
  <c r="I42" i="80"/>
  <c r="M41" i="80"/>
  <c r="L41" i="80"/>
  <c r="K41" i="80"/>
  <c r="J41" i="80"/>
  <c r="I41" i="80"/>
  <c r="M39" i="80"/>
  <c r="J39" i="80"/>
  <c r="K39" i="80"/>
  <c r="N39" i="80"/>
  <c r="I39" i="80"/>
  <c r="M38" i="80"/>
  <c r="K38" i="80"/>
  <c r="N38" i="80"/>
  <c r="J38" i="80"/>
  <c r="I38" i="80"/>
  <c r="J37" i="80"/>
  <c r="K37" i="80"/>
  <c r="M37" i="80"/>
  <c r="I37" i="80"/>
  <c r="M36" i="80"/>
  <c r="J36" i="80"/>
  <c r="K36" i="80"/>
  <c r="N36" i="80"/>
  <c r="L36" i="80"/>
  <c r="I36" i="80"/>
  <c r="M34" i="80"/>
  <c r="J34" i="80"/>
  <c r="N34" i="80"/>
  <c r="K34" i="80"/>
  <c r="I34" i="80"/>
  <c r="M33" i="80"/>
  <c r="K33" i="80"/>
  <c r="J33" i="80"/>
  <c r="N33" i="80"/>
  <c r="I33" i="80"/>
  <c r="M32" i="80"/>
  <c r="J32" i="80"/>
  <c r="K32" i="80"/>
  <c r="I32" i="80"/>
  <c r="M31" i="80"/>
  <c r="J31" i="80"/>
  <c r="K31" i="80"/>
  <c r="L31" i="80"/>
  <c r="I31" i="80"/>
  <c r="M29" i="80"/>
  <c r="J29" i="80"/>
  <c r="K29" i="80"/>
  <c r="I29" i="80"/>
  <c r="M28" i="80"/>
  <c r="J28" i="80"/>
  <c r="K28" i="80"/>
  <c r="I28" i="80"/>
  <c r="M27" i="80"/>
  <c r="K27" i="80"/>
  <c r="J27" i="80"/>
  <c r="I27" i="80"/>
  <c r="M26" i="80"/>
  <c r="J26" i="80"/>
  <c r="K26" i="80"/>
  <c r="N26" i="80"/>
  <c r="L26" i="80"/>
  <c r="I26" i="80"/>
  <c r="M24" i="80"/>
  <c r="J24" i="80"/>
  <c r="O24" i="80"/>
  <c r="P24" i="80"/>
  <c r="K24" i="80"/>
  <c r="N24" i="80"/>
  <c r="I24" i="80"/>
  <c r="M23" i="80"/>
  <c r="K23" i="80"/>
  <c r="J23" i="80"/>
  <c r="I23" i="80"/>
  <c r="M22" i="80"/>
  <c r="J22" i="80"/>
  <c r="K22" i="80"/>
  <c r="I22" i="80"/>
  <c r="M21" i="80"/>
  <c r="J21" i="80"/>
  <c r="K21" i="80"/>
  <c r="L21" i="80"/>
  <c r="I21" i="80"/>
  <c r="M19" i="80"/>
  <c r="J19" i="80"/>
  <c r="K19" i="80"/>
  <c r="I19" i="80"/>
  <c r="M18" i="80"/>
  <c r="J18" i="80"/>
  <c r="K18" i="80"/>
  <c r="O18" i="80"/>
  <c r="I18" i="80"/>
  <c r="M17" i="80"/>
  <c r="O17" i="80"/>
  <c r="J17" i="80"/>
  <c r="N17" i="80"/>
  <c r="K17" i="80"/>
  <c r="I17" i="80"/>
  <c r="M16" i="80"/>
  <c r="J16" i="80"/>
  <c r="K16" i="80"/>
  <c r="L16" i="80"/>
  <c r="I16" i="80"/>
  <c r="P72" i="79"/>
  <c r="A72" i="79"/>
  <c r="P46" i="79"/>
  <c r="M44" i="79"/>
  <c r="K44" i="79"/>
  <c r="J44" i="79"/>
  <c r="I44" i="79"/>
  <c r="M43" i="79"/>
  <c r="J43" i="79"/>
  <c r="N43" i="79"/>
  <c r="K43" i="79"/>
  <c r="I43" i="79"/>
  <c r="M42" i="79"/>
  <c r="O42" i="79"/>
  <c r="J42" i="79"/>
  <c r="K42" i="79"/>
  <c r="I42" i="79"/>
  <c r="M41" i="79"/>
  <c r="L41" i="79"/>
  <c r="K41" i="79"/>
  <c r="J41" i="79"/>
  <c r="I41" i="79"/>
  <c r="M39" i="79"/>
  <c r="J39" i="79"/>
  <c r="K39" i="79"/>
  <c r="I39" i="79"/>
  <c r="M38" i="79"/>
  <c r="K38" i="79"/>
  <c r="J38" i="79"/>
  <c r="I38" i="79"/>
  <c r="J37" i="79"/>
  <c r="K37" i="79"/>
  <c r="M37" i="79"/>
  <c r="I37" i="79"/>
  <c r="M36" i="79"/>
  <c r="L36" i="79"/>
  <c r="K36" i="79"/>
  <c r="J36" i="79"/>
  <c r="I36" i="79"/>
  <c r="M34" i="79"/>
  <c r="K34" i="79"/>
  <c r="J34" i="79"/>
  <c r="N34" i="79"/>
  <c r="I34" i="79"/>
  <c r="M33" i="79"/>
  <c r="K33" i="79"/>
  <c r="J33" i="79"/>
  <c r="N33" i="79"/>
  <c r="I33" i="79"/>
  <c r="M32" i="79"/>
  <c r="J32" i="79"/>
  <c r="K32" i="79"/>
  <c r="I32" i="79"/>
  <c r="M31" i="79"/>
  <c r="J31" i="79"/>
  <c r="K31" i="79"/>
  <c r="L31" i="79"/>
  <c r="I31" i="79"/>
  <c r="M29" i="79"/>
  <c r="K29" i="79"/>
  <c r="J29" i="79"/>
  <c r="I29" i="79"/>
  <c r="M28" i="79"/>
  <c r="J28" i="79"/>
  <c r="K28" i="79"/>
  <c r="I28" i="79"/>
  <c r="M27" i="79"/>
  <c r="K27" i="79"/>
  <c r="J27" i="79"/>
  <c r="I27" i="79"/>
  <c r="M26" i="79"/>
  <c r="L26" i="79"/>
  <c r="K26" i="79"/>
  <c r="J26" i="79"/>
  <c r="I26" i="79"/>
  <c r="M24" i="79"/>
  <c r="J24" i="79"/>
  <c r="K24" i="79"/>
  <c r="N24" i="79"/>
  <c r="I24" i="79"/>
  <c r="M23" i="79"/>
  <c r="K23" i="79"/>
  <c r="J23" i="79"/>
  <c r="I23" i="79"/>
  <c r="M22" i="79"/>
  <c r="J22" i="79"/>
  <c r="N22" i="79"/>
  <c r="K22" i="79"/>
  <c r="I22" i="79"/>
  <c r="M21" i="79"/>
  <c r="L21" i="79"/>
  <c r="N21" i="79"/>
  <c r="K21" i="79"/>
  <c r="J21" i="79"/>
  <c r="I21" i="79"/>
  <c r="M19" i="79"/>
  <c r="J19" i="79"/>
  <c r="K19" i="79"/>
  <c r="I19" i="79"/>
  <c r="M18" i="79"/>
  <c r="O18" i="79"/>
  <c r="K18" i="79"/>
  <c r="J18" i="79"/>
  <c r="N18" i="79"/>
  <c r="I18" i="79"/>
  <c r="M17" i="79"/>
  <c r="K17" i="79"/>
  <c r="J17" i="79"/>
  <c r="N17" i="79"/>
  <c r="I17" i="79"/>
  <c r="M16" i="79"/>
  <c r="L16" i="79"/>
  <c r="K16" i="79"/>
  <c r="J16" i="79"/>
  <c r="N16" i="79"/>
  <c r="I16" i="79"/>
  <c r="P72" i="78"/>
  <c r="A72" i="78"/>
  <c r="P46" i="78"/>
  <c r="M44" i="78"/>
  <c r="K44" i="78"/>
  <c r="J44" i="78"/>
  <c r="I44" i="78"/>
  <c r="M43" i="78"/>
  <c r="J43" i="78"/>
  <c r="K43" i="78"/>
  <c r="I43" i="78"/>
  <c r="M42" i="78"/>
  <c r="K42" i="78"/>
  <c r="J42" i="78"/>
  <c r="I42" i="78"/>
  <c r="M41" i="78"/>
  <c r="L41" i="78"/>
  <c r="K41" i="78"/>
  <c r="J41" i="78"/>
  <c r="I41" i="78"/>
  <c r="M39" i="78"/>
  <c r="J39" i="78"/>
  <c r="K39" i="78"/>
  <c r="I39" i="78"/>
  <c r="J38" i="78"/>
  <c r="K38" i="78"/>
  <c r="M38" i="78"/>
  <c r="I38" i="78"/>
  <c r="M37" i="78"/>
  <c r="J37" i="78"/>
  <c r="K37" i="78"/>
  <c r="I37" i="78"/>
  <c r="M36" i="78"/>
  <c r="L36" i="78"/>
  <c r="K36" i="78"/>
  <c r="J36" i="78"/>
  <c r="I36" i="78"/>
  <c r="M34" i="78"/>
  <c r="J34" i="78"/>
  <c r="K34" i="78"/>
  <c r="I34" i="78"/>
  <c r="M33" i="78"/>
  <c r="K33" i="78"/>
  <c r="J33" i="78"/>
  <c r="I33" i="78"/>
  <c r="M32" i="78"/>
  <c r="K32" i="78"/>
  <c r="J32" i="78"/>
  <c r="I32" i="78"/>
  <c r="M31" i="78"/>
  <c r="L31" i="78"/>
  <c r="K31" i="78"/>
  <c r="J31" i="78"/>
  <c r="I31" i="78"/>
  <c r="M29" i="78"/>
  <c r="K29" i="78"/>
  <c r="J29" i="78"/>
  <c r="I29" i="78"/>
  <c r="M28" i="78"/>
  <c r="J28" i="78"/>
  <c r="N28" i="78"/>
  <c r="K28" i="78"/>
  <c r="I28" i="78"/>
  <c r="M27" i="78"/>
  <c r="K27" i="78"/>
  <c r="J27" i="78"/>
  <c r="I27" i="78"/>
  <c r="M26" i="78"/>
  <c r="L26" i="78"/>
  <c r="K26" i="78"/>
  <c r="J26" i="78"/>
  <c r="I26" i="78"/>
  <c r="M24" i="78"/>
  <c r="K24" i="78"/>
  <c r="J24" i="78"/>
  <c r="I24" i="78"/>
  <c r="M23" i="78"/>
  <c r="K23" i="78"/>
  <c r="J23" i="78"/>
  <c r="I23" i="78"/>
  <c r="M22" i="78"/>
  <c r="J22" i="78"/>
  <c r="K22" i="78"/>
  <c r="I22" i="78"/>
  <c r="M21" i="78"/>
  <c r="J21" i="78"/>
  <c r="K21" i="78"/>
  <c r="L21" i="78"/>
  <c r="I21" i="78"/>
  <c r="M19" i="78"/>
  <c r="J19" i="78"/>
  <c r="K19" i="78"/>
  <c r="I19" i="78"/>
  <c r="M18" i="78"/>
  <c r="J18" i="78"/>
  <c r="K18" i="78"/>
  <c r="I18" i="78"/>
  <c r="M17" i="78"/>
  <c r="J17" i="78"/>
  <c r="K17" i="78"/>
  <c r="N17" i="78"/>
  <c r="I17" i="78"/>
  <c r="M16" i="78"/>
  <c r="L16" i="78"/>
  <c r="K16" i="78"/>
  <c r="J16" i="78"/>
  <c r="I16" i="78"/>
  <c r="P72" i="77"/>
  <c r="A72" i="77"/>
  <c r="P46" i="77"/>
  <c r="M44" i="77"/>
  <c r="K44" i="77"/>
  <c r="J44" i="77"/>
  <c r="I44" i="77"/>
  <c r="J43" i="77"/>
  <c r="K43" i="77"/>
  <c r="M43" i="77"/>
  <c r="I43" i="77"/>
  <c r="M42" i="77"/>
  <c r="K42" i="77"/>
  <c r="J42" i="77"/>
  <c r="N42" i="77"/>
  <c r="O42" i="77"/>
  <c r="I42" i="77"/>
  <c r="M41" i="77"/>
  <c r="L41" i="77"/>
  <c r="K41" i="77"/>
  <c r="J41" i="77"/>
  <c r="I41" i="77"/>
  <c r="J39" i="77"/>
  <c r="K39" i="77"/>
  <c r="M39" i="77"/>
  <c r="I39" i="77"/>
  <c r="M38" i="77"/>
  <c r="K38" i="77"/>
  <c r="J38" i="77"/>
  <c r="N38" i="77"/>
  <c r="I38" i="77"/>
  <c r="M37" i="77"/>
  <c r="J37" i="77"/>
  <c r="K37" i="77"/>
  <c r="I37" i="77"/>
  <c r="M36" i="77"/>
  <c r="L36" i="77"/>
  <c r="K36" i="77"/>
  <c r="J36" i="77"/>
  <c r="I36" i="77"/>
  <c r="M34" i="77"/>
  <c r="J34" i="77"/>
  <c r="K34" i="77"/>
  <c r="I34" i="77"/>
  <c r="J33" i="77"/>
  <c r="N33" i="77"/>
  <c r="K33" i="77"/>
  <c r="M33" i="77"/>
  <c r="I33" i="77"/>
  <c r="M32" i="77"/>
  <c r="J32" i="77"/>
  <c r="K32" i="77"/>
  <c r="I32" i="77"/>
  <c r="M31" i="77"/>
  <c r="J31" i="77"/>
  <c r="K31" i="77"/>
  <c r="L31" i="77"/>
  <c r="I31" i="77"/>
  <c r="J29" i="77"/>
  <c r="K29" i="77"/>
  <c r="M29" i="77"/>
  <c r="I29" i="77"/>
  <c r="M28" i="77"/>
  <c r="J28" i="77"/>
  <c r="K28" i="77"/>
  <c r="I28" i="77"/>
  <c r="M27" i="77"/>
  <c r="K27" i="77"/>
  <c r="J27" i="77"/>
  <c r="I27" i="77"/>
  <c r="M26" i="77"/>
  <c r="J26" i="77"/>
  <c r="K26" i="77"/>
  <c r="L26" i="77"/>
  <c r="I26" i="77"/>
  <c r="M24" i="77"/>
  <c r="J24" i="77"/>
  <c r="N24" i="77"/>
  <c r="K24" i="77"/>
  <c r="I24" i="77"/>
  <c r="M23" i="77"/>
  <c r="K23" i="77"/>
  <c r="J23" i="77"/>
  <c r="N23" i="77"/>
  <c r="I23" i="77"/>
  <c r="M22" i="77"/>
  <c r="J22" i="77"/>
  <c r="K22" i="77"/>
  <c r="I22" i="77"/>
  <c r="M21" i="77"/>
  <c r="L21" i="77"/>
  <c r="K21" i="77"/>
  <c r="J21" i="77"/>
  <c r="I21" i="77"/>
  <c r="J19" i="77"/>
  <c r="K19" i="77"/>
  <c r="M19" i="77"/>
  <c r="I19" i="77"/>
  <c r="M18" i="77"/>
  <c r="J18" i="77"/>
  <c r="K18" i="77"/>
  <c r="I18" i="77"/>
  <c r="M17" i="77"/>
  <c r="K17" i="77"/>
  <c r="J17" i="77"/>
  <c r="I17" i="77"/>
  <c r="M16" i="77"/>
  <c r="J16" i="77"/>
  <c r="K16" i="77"/>
  <c r="L16" i="77"/>
  <c r="I16" i="77"/>
  <c r="P72" i="76"/>
  <c r="A72" i="76"/>
  <c r="P46" i="76"/>
  <c r="M44" i="76"/>
  <c r="J44" i="76"/>
  <c r="N44" i="76"/>
  <c r="K44" i="76"/>
  <c r="I44" i="76"/>
  <c r="M43" i="76"/>
  <c r="K43" i="76"/>
  <c r="J43" i="76"/>
  <c r="N43" i="76"/>
  <c r="O43" i="76"/>
  <c r="I43" i="76"/>
  <c r="J42" i="76"/>
  <c r="N42" i="76"/>
  <c r="K42" i="76"/>
  <c r="M42" i="76"/>
  <c r="I42" i="76"/>
  <c r="M41" i="76"/>
  <c r="J41" i="76"/>
  <c r="K41" i="76"/>
  <c r="L41" i="76"/>
  <c r="I41" i="76"/>
  <c r="M39" i="76"/>
  <c r="J39" i="76"/>
  <c r="K39" i="76"/>
  <c r="I39" i="76"/>
  <c r="M38" i="76"/>
  <c r="K38" i="76"/>
  <c r="J38" i="76"/>
  <c r="I38" i="76"/>
  <c r="M37" i="76"/>
  <c r="J37" i="76"/>
  <c r="K37" i="76"/>
  <c r="I37" i="76"/>
  <c r="M36" i="76"/>
  <c r="L36" i="76"/>
  <c r="K36" i="76"/>
  <c r="J36" i="76"/>
  <c r="I36" i="76"/>
  <c r="M34" i="76"/>
  <c r="J34" i="76"/>
  <c r="K34" i="76"/>
  <c r="I34" i="76"/>
  <c r="M33" i="76"/>
  <c r="K33" i="76"/>
  <c r="J33" i="76"/>
  <c r="I33" i="76"/>
  <c r="M32" i="76"/>
  <c r="K32" i="76"/>
  <c r="J32" i="76"/>
  <c r="I32" i="76"/>
  <c r="M31" i="76"/>
  <c r="J31" i="76"/>
  <c r="N31" i="76"/>
  <c r="K31" i="76"/>
  <c r="L31" i="76"/>
  <c r="I31" i="76"/>
  <c r="J29" i="76"/>
  <c r="K29" i="76"/>
  <c r="M29" i="76"/>
  <c r="I29" i="76"/>
  <c r="M28" i="76"/>
  <c r="K28" i="76"/>
  <c r="J28" i="76"/>
  <c r="I28" i="76"/>
  <c r="M27" i="76"/>
  <c r="K27" i="76"/>
  <c r="N27" i="76"/>
  <c r="J27" i="76"/>
  <c r="I27" i="76"/>
  <c r="M26" i="76"/>
  <c r="L26" i="76"/>
  <c r="K26" i="76"/>
  <c r="N26" i="76"/>
  <c r="J26" i="76"/>
  <c r="I26" i="76"/>
  <c r="M24" i="76"/>
  <c r="J24" i="76"/>
  <c r="K24" i="76"/>
  <c r="I24" i="76"/>
  <c r="M23" i="76"/>
  <c r="K23" i="76"/>
  <c r="J23" i="76"/>
  <c r="I23" i="76"/>
  <c r="M22" i="76"/>
  <c r="J22" i="76"/>
  <c r="K22" i="76"/>
  <c r="I22" i="76"/>
  <c r="M21" i="76"/>
  <c r="L21" i="76"/>
  <c r="K21" i="76"/>
  <c r="J21" i="76"/>
  <c r="I21" i="76"/>
  <c r="J19" i="76"/>
  <c r="K19" i="76"/>
  <c r="M19" i="76"/>
  <c r="I19" i="76"/>
  <c r="M18" i="76"/>
  <c r="J18" i="76"/>
  <c r="K18" i="76"/>
  <c r="I18" i="76"/>
  <c r="M17" i="76"/>
  <c r="J17" i="76"/>
  <c r="K17" i="76"/>
  <c r="I17" i="76"/>
  <c r="M16" i="76"/>
  <c r="J16" i="76"/>
  <c r="K16" i="76"/>
  <c r="L16" i="76"/>
  <c r="I16" i="76"/>
  <c r="P72" i="75"/>
  <c r="A72" i="75"/>
  <c r="P46" i="75"/>
  <c r="M44" i="75"/>
  <c r="K44" i="75"/>
  <c r="J44" i="75"/>
  <c r="I44" i="75"/>
  <c r="M43" i="75"/>
  <c r="J43" i="75"/>
  <c r="K43" i="75"/>
  <c r="N43" i="75"/>
  <c r="I43" i="75"/>
  <c r="M42" i="75"/>
  <c r="K42" i="75"/>
  <c r="J42" i="75"/>
  <c r="I42" i="75"/>
  <c r="M41" i="75"/>
  <c r="J41" i="75"/>
  <c r="K41" i="75"/>
  <c r="L41" i="75"/>
  <c r="I41" i="75"/>
  <c r="J39" i="75"/>
  <c r="K39" i="75"/>
  <c r="M39" i="75"/>
  <c r="I39" i="75"/>
  <c r="M38" i="75"/>
  <c r="J38" i="75"/>
  <c r="K38" i="75"/>
  <c r="I38" i="75"/>
  <c r="M37" i="75"/>
  <c r="K37" i="75"/>
  <c r="J37" i="75"/>
  <c r="I37" i="75"/>
  <c r="M36" i="75"/>
  <c r="J36" i="75"/>
  <c r="K36" i="75"/>
  <c r="L36" i="75"/>
  <c r="I36" i="75"/>
  <c r="M34" i="75"/>
  <c r="K34" i="75"/>
  <c r="J34" i="75"/>
  <c r="N34" i="75"/>
  <c r="I34" i="75"/>
  <c r="M33" i="75"/>
  <c r="O33" i="75"/>
  <c r="J33" i="75"/>
  <c r="K33" i="75"/>
  <c r="N33" i="75"/>
  <c r="I33" i="75"/>
  <c r="M32" i="75"/>
  <c r="K32" i="75"/>
  <c r="J32" i="75"/>
  <c r="I32" i="75"/>
  <c r="M31" i="75"/>
  <c r="L31" i="75"/>
  <c r="K31" i="75"/>
  <c r="J31" i="75"/>
  <c r="I31" i="75"/>
  <c r="M29" i="75"/>
  <c r="K29" i="75"/>
  <c r="J29" i="75"/>
  <c r="I29" i="75"/>
  <c r="J28" i="75"/>
  <c r="K28" i="75"/>
  <c r="M28" i="75"/>
  <c r="I28" i="75"/>
  <c r="M27" i="75"/>
  <c r="J27" i="75"/>
  <c r="K27" i="75"/>
  <c r="I27" i="75"/>
  <c r="M26" i="75"/>
  <c r="L26" i="75"/>
  <c r="K26" i="75"/>
  <c r="J26" i="75"/>
  <c r="I26" i="75"/>
  <c r="M24" i="75"/>
  <c r="J24" i="75"/>
  <c r="K24" i="75"/>
  <c r="I24" i="75"/>
  <c r="M23" i="75"/>
  <c r="K23" i="75"/>
  <c r="J23" i="75"/>
  <c r="I23" i="75"/>
  <c r="M22" i="75"/>
  <c r="J22" i="75"/>
  <c r="K22" i="75"/>
  <c r="I22" i="75"/>
  <c r="M21" i="75"/>
  <c r="L21" i="75"/>
  <c r="K21" i="75"/>
  <c r="J21" i="75"/>
  <c r="I21" i="75"/>
  <c r="M19" i="75"/>
  <c r="K19" i="75"/>
  <c r="N19" i="75"/>
  <c r="J19" i="75"/>
  <c r="I19" i="75"/>
  <c r="M18" i="75"/>
  <c r="K18" i="75"/>
  <c r="J18" i="75"/>
  <c r="N18" i="75"/>
  <c r="I18" i="75"/>
  <c r="M17" i="75"/>
  <c r="J17" i="75"/>
  <c r="K17" i="75"/>
  <c r="I17" i="75"/>
  <c r="M16" i="75"/>
  <c r="L16" i="75"/>
  <c r="K16" i="75"/>
  <c r="J16" i="75"/>
  <c r="I16" i="75"/>
  <c r="P72" i="74"/>
  <c r="A72" i="74"/>
  <c r="P46" i="74"/>
  <c r="M44" i="74"/>
  <c r="J44" i="74"/>
  <c r="K44" i="74"/>
  <c r="I44" i="74"/>
  <c r="M43" i="74"/>
  <c r="J43" i="74"/>
  <c r="N43" i="74"/>
  <c r="K43" i="74"/>
  <c r="I43" i="74"/>
  <c r="M42" i="74"/>
  <c r="K42" i="74"/>
  <c r="J42" i="74"/>
  <c r="I42" i="74"/>
  <c r="M41" i="74"/>
  <c r="L41" i="74"/>
  <c r="K41" i="74"/>
  <c r="J41" i="74"/>
  <c r="I41" i="74"/>
  <c r="M39" i="74"/>
  <c r="J39" i="74"/>
  <c r="N39" i="74"/>
  <c r="K39" i="74"/>
  <c r="I39" i="74"/>
  <c r="M38" i="74"/>
  <c r="J38" i="74"/>
  <c r="K38" i="74"/>
  <c r="I38" i="74"/>
  <c r="M37" i="74"/>
  <c r="K37" i="74"/>
  <c r="J37" i="74"/>
  <c r="I37" i="74"/>
  <c r="M36" i="74"/>
  <c r="J36" i="74"/>
  <c r="K36" i="74"/>
  <c r="L36" i="74"/>
  <c r="I36" i="74"/>
  <c r="M34" i="74"/>
  <c r="K34" i="74"/>
  <c r="N34" i="74"/>
  <c r="J34" i="74"/>
  <c r="I34" i="74"/>
  <c r="M33" i="74"/>
  <c r="K33" i="74"/>
  <c r="J33" i="74"/>
  <c r="I33" i="74"/>
  <c r="M32" i="74"/>
  <c r="J32" i="74"/>
  <c r="K32" i="74"/>
  <c r="I32" i="74"/>
  <c r="M31" i="74"/>
  <c r="L31" i="74"/>
  <c r="K31" i="74"/>
  <c r="J31" i="74"/>
  <c r="N31" i="74"/>
  <c r="I31" i="74"/>
  <c r="M29" i="74"/>
  <c r="J29" i="74"/>
  <c r="K29" i="74"/>
  <c r="I29" i="74"/>
  <c r="M28" i="74"/>
  <c r="J28" i="74"/>
  <c r="K28" i="74"/>
  <c r="I28" i="74"/>
  <c r="M27" i="74"/>
  <c r="J27" i="74"/>
  <c r="K27" i="74"/>
  <c r="I27" i="74"/>
  <c r="M26" i="74"/>
  <c r="L26" i="74"/>
  <c r="K26" i="74"/>
  <c r="J26" i="74"/>
  <c r="I26" i="74"/>
  <c r="M24" i="74"/>
  <c r="K24" i="74"/>
  <c r="J24" i="74"/>
  <c r="N24" i="74"/>
  <c r="I24" i="74"/>
  <c r="M23" i="74"/>
  <c r="K23" i="74"/>
  <c r="J23" i="74"/>
  <c r="I23" i="74"/>
  <c r="M22" i="74"/>
  <c r="J22" i="74"/>
  <c r="K22" i="74"/>
  <c r="I22" i="74"/>
  <c r="M21" i="74"/>
  <c r="J21" i="74"/>
  <c r="N21" i="74"/>
  <c r="K21" i="74"/>
  <c r="L21" i="74"/>
  <c r="I21" i="74"/>
  <c r="M19" i="74"/>
  <c r="K19" i="74"/>
  <c r="J19" i="74"/>
  <c r="I19" i="74"/>
  <c r="M18" i="74"/>
  <c r="K18" i="74"/>
  <c r="J18" i="74"/>
  <c r="I18" i="74"/>
  <c r="M17" i="74"/>
  <c r="K17" i="74"/>
  <c r="J17" i="74"/>
  <c r="I17" i="74"/>
  <c r="M16" i="74"/>
  <c r="L16" i="74"/>
  <c r="K16" i="74"/>
  <c r="J16" i="74"/>
  <c r="I16" i="74"/>
  <c r="P72" i="73"/>
  <c r="A72" i="73"/>
  <c r="P46" i="73"/>
  <c r="M44" i="73"/>
  <c r="K44" i="73"/>
  <c r="J44" i="73"/>
  <c r="I44" i="73"/>
  <c r="M43" i="73"/>
  <c r="K43" i="73"/>
  <c r="N43" i="73"/>
  <c r="J43" i="73"/>
  <c r="I43" i="73"/>
  <c r="J42" i="73"/>
  <c r="K42" i="73"/>
  <c r="N42" i="73"/>
  <c r="M42" i="73"/>
  <c r="I42" i="73"/>
  <c r="M41" i="73"/>
  <c r="J41" i="73"/>
  <c r="K41" i="73"/>
  <c r="L41" i="73"/>
  <c r="I41" i="73"/>
  <c r="M39" i="73"/>
  <c r="J39" i="73"/>
  <c r="K39" i="73"/>
  <c r="I39" i="73"/>
  <c r="M38" i="73"/>
  <c r="K38" i="73"/>
  <c r="J38" i="73"/>
  <c r="N38" i="73"/>
  <c r="I38" i="73"/>
  <c r="M37" i="73"/>
  <c r="K37" i="73"/>
  <c r="J37" i="73"/>
  <c r="I37" i="73"/>
  <c r="M36" i="73"/>
  <c r="L36" i="73"/>
  <c r="K36" i="73"/>
  <c r="J36" i="73"/>
  <c r="I36" i="73"/>
  <c r="M34" i="73"/>
  <c r="K34" i="73"/>
  <c r="J34" i="73"/>
  <c r="I34" i="73"/>
  <c r="M33" i="73"/>
  <c r="K33" i="73"/>
  <c r="J33" i="73"/>
  <c r="I33" i="73"/>
  <c r="J32" i="73"/>
  <c r="K32" i="73"/>
  <c r="M32" i="73"/>
  <c r="I32" i="73"/>
  <c r="M31" i="73"/>
  <c r="J31" i="73"/>
  <c r="K31" i="73"/>
  <c r="L31" i="73"/>
  <c r="I31" i="73"/>
  <c r="M29" i="73"/>
  <c r="K29" i="73"/>
  <c r="J29" i="73"/>
  <c r="I29" i="73"/>
  <c r="M28" i="73"/>
  <c r="J28" i="73"/>
  <c r="K28" i="73"/>
  <c r="I28" i="73"/>
  <c r="M27" i="73"/>
  <c r="J27" i="73"/>
  <c r="N27" i="73"/>
  <c r="O27" i="73"/>
  <c r="K27" i="73"/>
  <c r="I27" i="73"/>
  <c r="M26" i="73"/>
  <c r="J26" i="73"/>
  <c r="K26" i="73"/>
  <c r="L26" i="73"/>
  <c r="I26" i="73"/>
  <c r="M24" i="73"/>
  <c r="K24" i="73"/>
  <c r="J24" i="73"/>
  <c r="I24" i="73"/>
  <c r="M23" i="73"/>
  <c r="K23" i="73"/>
  <c r="J23" i="73"/>
  <c r="I23" i="73"/>
  <c r="M22" i="73"/>
  <c r="J22" i="73"/>
  <c r="K22" i="73"/>
  <c r="N22" i="73"/>
  <c r="I22" i="73"/>
  <c r="M21" i="73"/>
  <c r="L21" i="73"/>
  <c r="K21" i="73"/>
  <c r="J21" i="73"/>
  <c r="I21" i="73"/>
  <c r="M19" i="73"/>
  <c r="J19" i="73"/>
  <c r="N19" i="73"/>
  <c r="K19" i="73"/>
  <c r="I19" i="73"/>
  <c r="M18" i="73"/>
  <c r="K18" i="73"/>
  <c r="J18" i="73"/>
  <c r="N18" i="73"/>
  <c r="I18" i="73"/>
  <c r="M17" i="73"/>
  <c r="J17" i="73"/>
  <c r="K17" i="73"/>
  <c r="N17" i="73"/>
  <c r="I17" i="73"/>
  <c r="M16" i="73"/>
  <c r="J16" i="73"/>
  <c r="K16" i="73"/>
  <c r="L16" i="73"/>
  <c r="I16" i="73"/>
  <c r="P72" i="70"/>
  <c r="A72" i="70"/>
  <c r="P46" i="70"/>
  <c r="M44" i="70"/>
  <c r="J44" i="70"/>
  <c r="K44" i="70"/>
  <c r="I44" i="70"/>
  <c r="M43" i="70"/>
  <c r="J43" i="70"/>
  <c r="K43" i="70"/>
  <c r="I43" i="70"/>
  <c r="J42" i="70"/>
  <c r="K42" i="70"/>
  <c r="M42" i="70"/>
  <c r="I42" i="70"/>
  <c r="M41" i="70"/>
  <c r="L41" i="70"/>
  <c r="K41" i="70"/>
  <c r="J41" i="70"/>
  <c r="I41" i="70"/>
  <c r="M39" i="70"/>
  <c r="K39" i="70"/>
  <c r="J39" i="70"/>
  <c r="I39" i="70"/>
  <c r="M38" i="70"/>
  <c r="O38" i="70"/>
  <c r="J38" i="70"/>
  <c r="K38" i="70"/>
  <c r="I38" i="70"/>
  <c r="M37" i="70"/>
  <c r="K37" i="70"/>
  <c r="J37" i="70"/>
  <c r="I37" i="70"/>
  <c r="M36" i="70"/>
  <c r="J36" i="70"/>
  <c r="K36" i="70"/>
  <c r="N36" i="70"/>
  <c r="L36" i="70"/>
  <c r="I36" i="70"/>
  <c r="M34" i="70"/>
  <c r="K34" i="70"/>
  <c r="J34" i="70"/>
  <c r="I34" i="70"/>
  <c r="M33" i="70"/>
  <c r="J33" i="70"/>
  <c r="K33" i="70"/>
  <c r="I33" i="70"/>
  <c r="M32" i="70"/>
  <c r="J32" i="70"/>
  <c r="K32" i="70"/>
  <c r="I32" i="70"/>
  <c r="M31" i="70"/>
  <c r="J31" i="70"/>
  <c r="K31" i="70"/>
  <c r="L31" i="70"/>
  <c r="I31" i="70"/>
  <c r="M29" i="70"/>
  <c r="J29" i="70"/>
  <c r="K29" i="70"/>
  <c r="I29" i="70"/>
  <c r="M28" i="70"/>
  <c r="K28" i="70"/>
  <c r="J28" i="70"/>
  <c r="I28" i="70"/>
  <c r="M27" i="70"/>
  <c r="K27" i="70"/>
  <c r="J27" i="70"/>
  <c r="I27" i="70"/>
  <c r="M26" i="70"/>
  <c r="J26" i="70"/>
  <c r="K26" i="70"/>
  <c r="L26" i="70"/>
  <c r="I26" i="70"/>
  <c r="M24" i="70"/>
  <c r="K24" i="70"/>
  <c r="J24" i="70"/>
  <c r="N24" i="70"/>
  <c r="I24" i="70"/>
  <c r="M23" i="70"/>
  <c r="J23" i="70"/>
  <c r="K23" i="70"/>
  <c r="I23" i="70"/>
  <c r="M22" i="70"/>
  <c r="K22" i="70"/>
  <c r="J22" i="70"/>
  <c r="I22" i="70"/>
  <c r="M21" i="70"/>
  <c r="L21" i="70"/>
  <c r="K21" i="70"/>
  <c r="J21" i="70"/>
  <c r="I21" i="70"/>
  <c r="M19" i="70"/>
  <c r="K19" i="70"/>
  <c r="J19" i="70"/>
  <c r="N19" i="70"/>
  <c r="I19" i="70"/>
  <c r="M18" i="70"/>
  <c r="J18" i="70"/>
  <c r="O18" i="70"/>
  <c r="K18" i="70"/>
  <c r="N18" i="70"/>
  <c r="I18" i="70"/>
  <c r="M17" i="70"/>
  <c r="K17" i="70"/>
  <c r="J17" i="70"/>
  <c r="I17" i="70"/>
  <c r="M16" i="70"/>
  <c r="L16" i="70"/>
  <c r="K16" i="70"/>
  <c r="J16" i="70"/>
  <c r="I16" i="70"/>
  <c r="P72" i="66"/>
  <c r="A72" i="66"/>
  <c r="P46" i="66"/>
  <c r="M44" i="66"/>
  <c r="K44" i="66"/>
  <c r="N44" i="66"/>
  <c r="J44" i="66"/>
  <c r="I44" i="66"/>
  <c r="M43" i="66"/>
  <c r="K43" i="66"/>
  <c r="J43" i="66"/>
  <c r="N43" i="66"/>
  <c r="O43" i="66"/>
  <c r="I43" i="66"/>
  <c r="M42" i="66"/>
  <c r="K42" i="66"/>
  <c r="J42" i="66"/>
  <c r="I42" i="66"/>
  <c r="M41" i="66"/>
  <c r="J41" i="66"/>
  <c r="N41" i="66"/>
  <c r="O41" i="66"/>
  <c r="K41" i="66"/>
  <c r="L41" i="66"/>
  <c r="I41" i="66"/>
  <c r="M39" i="66"/>
  <c r="K39" i="66"/>
  <c r="J39" i="66"/>
  <c r="I39" i="66"/>
  <c r="M38" i="66"/>
  <c r="K38" i="66"/>
  <c r="O38" i="66"/>
  <c r="P38" i="66"/>
  <c r="J38" i="66"/>
  <c r="I38" i="66"/>
  <c r="M37" i="66"/>
  <c r="K37" i="66"/>
  <c r="J37" i="66"/>
  <c r="I37" i="66"/>
  <c r="M36" i="66"/>
  <c r="J36" i="66"/>
  <c r="K36" i="66"/>
  <c r="L36" i="66"/>
  <c r="N36" i="66"/>
  <c r="I36" i="66"/>
  <c r="M34" i="66"/>
  <c r="K34" i="66"/>
  <c r="N34" i="66"/>
  <c r="O34" i="66"/>
  <c r="J34" i="66"/>
  <c r="I34" i="66"/>
  <c r="M33" i="66"/>
  <c r="J33" i="66"/>
  <c r="K33" i="66"/>
  <c r="I33" i="66"/>
  <c r="M32" i="66"/>
  <c r="J32" i="66"/>
  <c r="K32" i="66"/>
  <c r="I32" i="66"/>
  <c r="M31" i="66"/>
  <c r="J31" i="66"/>
  <c r="K31" i="66"/>
  <c r="L31" i="66"/>
  <c r="I31" i="66"/>
  <c r="M29" i="66"/>
  <c r="J29" i="66"/>
  <c r="K29" i="66"/>
  <c r="I29" i="66"/>
  <c r="M28" i="66"/>
  <c r="O28" i="66"/>
  <c r="P28" i="66"/>
  <c r="K28" i="66"/>
  <c r="N28" i="66"/>
  <c r="J28" i="66"/>
  <c r="I28" i="66"/>
  <c r="M27" i="66"/>
  <c r="K27" i="66"/>
  <c r="J27" i="66"/>
  <c r="N27" i="66"/>
  <c r="I27" i="66"/>
  <c r="M26" i="66"/>
  <c r="J26" i="66"/>
  <c r="N26" i="66"/>
  <c r="K26" i="66"/>
  <c r="L26" i="66"/>
  <c r="I26" i="66"/>
  <c r="M24" i="66"/>
  <c r="K24" i="66"/>
  <c r="N24" i="66"/>
  <c r="J24" i="66"/>
  <c r="I24" i="66"/>
  <c r="M23" i="66"/>
  <c r="J23" i="66"/>
  <c r="K23" i="66"/>
  <c r="I23" i="66"/>
  <c r="M22" i="66"/>
  <c r="J22" i="66"/>
  <c r="N22" i="66"/>
  <c r="K22" i="66"/>
  <c r="I22" i="66"/>
  <c r="M21" i="66"/>
  <c r="L21" i="66"/>
  <c r="K21" i="66"/>
  <c r="J21" i="66"/>
  <c r="I21" i="66"/>
  <c r="M19" i="66"/>
  <c r="J19" i="66"/>
  <c r="K19" i="66"/>
  <c r="I19" i="66"/>
  <c r="M18" i="66"/>
  <c r="O18" i="66"/>
  <c r="K18" i="66"/>
  <c r="J18" i="66"/>
  <c r="N18" i="66"/>
  <c r="I18" i="66"/>
  <c r="M17" i="66"/>
  <c r="J17" i="66"/>
  <c r="K17" i="66"/>
  <c r="I17" i="66"/>
  <c r="M16" i="66"/>
  <c r="J16" i="66"/>
  <c r="K16" i="66"/>
  <c r="L16" i="66"/>
  <c r="I16" i="66"/>
  <c r="P72" i="67"/>
  <c r="A72" i="67"/>
  <c r="P46" i="67"/>
  <c r="K44" i="67"/>
  <c r="J44" i="67"/>
  <c r="I44" i="67"/>
  <c r="K43" i="67"/>
  <c r="J43" i="67"/>
  <c r="I43" i="67"/>
  <c r="K42" i="67"/>
  <c r="J42" i="67"/>
  <c r="I42" i="67"/>
  <c r="L41" i="67"/>
  <c r="K41" i="67"/>
  <c r="J41" i="67"/>
  <c r="I41" i="67"/>
  <c r="K39" i="67"/>
  <c r="J39" i="67"/>
  <c r="I39" i="67"/>
  <c r="K38" i="67"/>
  <c r="J38" i="67"/>
  <c r="I38" i="67"/>
  <c r="K37" i="67"/>
  <c r="J37" i="67"/>
  <c r="I37" i="67"/>
  <c r="L36" i="67"/>
  <c r="K36" i="67"/>
  <c r="J36" i="67"/>
  <c r="I36" i="67"/>
  <c r="K34" i="67"/>
  <c r="J34" i="67"/>
  <c r="N34" i="67"/>
  <c r="I34" i="67"/>
  <c r="K33" i="67"/>
  <c r="N33" i="67"/>
  <c r="J33" i="67"/>
  <c r="I33" i="67"/>
  <c r="K32" i="67"/>
  <c r="J32" i="67"/>
  <c r="I32" i="67"/>
  <c r="L31" i="67"/>
  <c r="K31" i="67"/>
  <c r="J31" i="67"/>
  <c r="I31" i="67"/>
  <c r="K29" i="67"/>
  <c r="J29" i="67"/>
  <c r="I29" i="67"/>
  <c r="K28" i="67"/>
  <c r="J28" i="67"/>
  <c r="I28" i="67"/>
  <c r="K27" i="67"/>
  <c r="J27" i="67"/>
  <c r="I27" i="67"/>
  <c r="L26" i="67"/>
  <c r="K26" i="67"/>
  <c r="J26" i="67"/>
  <c r="I26" i="67"/>
  <c r="K24" i="67"/>
  <c r="J24" i="67"/>
  <c r="I24" i="67"/>
  <c r="K23" i="67"/>
  <c r="J23" i="67"/>
  <c r="I23" i="67"/>
  <c r="K22" i="67"/>
  <c r="J22" i="67"/>
  <c r="I22" i="67"/>
  <c r="L21" i="67"/>
  <c r="K21" i="67"/>
  <c r="J21" i="67"/>
  <c r="I21" i="67"/>
  <c r="K19" i="67"/>
  <c r="J19" i="67"/>
  <c r="I19" i="67"/>
  <c r="K18" i="67"/>
  <c r="J18" i="67"/>
  <c r="I18" i="67"/>
  <c r="K17" i="67"/>
  <c r="J17" i="67"/>
  <c r="I17" i="67"/>
  <c r="L16" i="67"/>
  <c r="J16" i="67"/>
  <c r="K16" i="67"/>
  <c r="I16" i="67"/>
  <c r="P72" i="69"/>
  <c r="A72" i="69"/>
  <c r="P46" i="69"/>
  <c r="M44" i="69"/>
  <c r="K44" i="69"/>
  <c r="J44" i="69"/>
  <c r="I44" i="69"/>
  <c r="M43" i="69"/>
  <c r="J43" i="69"/>
  <c r="K43" i="69"/>
  <c r="I43" i="69"/>
  <c r="M42" i="69"/>
  <c r="K42" i="69"/>
  <c r="N42" i="69"/>
  <c r="J42" i="69"/>
  <c r="I42" i="69"/>
  <c r="M41" i="69"/>
  <c r="J41" i="69"/>
  <c r="K41" i="69"/>
  <c r="L41" i="69"/>
  <c r="I41" i="69"/>
  <c r="M39" i="69"/>
  <c r="J39" i="69"/>
  <c r="K39" i="69"/>
  <c r="I39" i="69"/>
  <c r="M38" i="69"/>
  <c r="J38" i="69"/>
  <c r="K38" i="69"/>
  <c r="I38" i="69"/>
  <c r="M37" i="69"/>
  <c r="K37" i="69"/>
  <c r="J37" i="69"/>
  <c r="O37" i="69"/>
  <c r="P37" i="69"/>
  <c r="I37" i="69"/>
  <c r="M36" i="69"/>
  <c r="L36" i="69"/>
  <c r="K36" i="69"/>
  <c r="J36" i="69"/>
  <c r="I36" i="69"/>
  <c r="M34" i="69"/>
  <c r="J34" i="69"/>
  <c r="K34" i="69"/>
  <c r="I34" i="69"/>
  <c r="M33" i="69"/>
  <c r="J33" i="69"/>
  <c r="K33" i="69"/>
  <c r="I33" i="69"/>
  <c r="J32" i="69"/>
  <c r="K32" i="69"/>
  <c r="M32" i="69"/>
  <c r="I32" i="69"/>
  <c r="M31" i="69"/>
  <c r="J31" i="69"/>
  <c r="K31" i="69"/>
  <c r="L31" i="69"/>
  <c r="I31" i="69"/>
  <c r="M29" i="69"/>
  <c r="K29" i="69"/>
  <c r="J29" i="69"/>
  <c r="I29" i="69"/>
  <c r="M28" i="69"/>
  <c r="P28" i="69"/>
  <c r="J28" i="69"/>
  <c r="K28" i="69"/>
  <c r="I28" i="69"/>
  <c r="M27" i="69"/>
  <c r="J27" i="69"/>
  <c r="K27" i="69"/>
  <c r="I27" i="69"/>
  <c r="M26" i="69"/>
  <c r="L26" i="69"/>
  <c r="K26" i="69"/>
  <c r="J26" i="69"/>
  <c r="I26" i="69"/>
  <c r="M24" i="69"/>
  <c r="K24" i="69"/>
  <c r="J24" i="69"/>
  <c r="I24" i="69"/>
  <c r="M23" i="69"/>
  <c r="J23" i="69"/>
  <c r="N23" i="69"/>
  <c r="O23" i="69"/>
  <c r="K23" i="69"/>
  <c r="I23" i="69"/>
  <c r="M22" i="69"/>
  <c r="J22" i="69"/>
  <c r="K22" i="69"/>
  <c r="I22" i="69"/>
  <c r="M21" i="69"/>
  <c r="J21" i="69"/>
  <c r="K21" i="69"/>
  <c r="L21" i="69"/>
  <c r="N21" i="69"/>
  <c r="I21" i="69"/>
  <c r="M19" i="69"/>
  <c r="K19" i="69"/>
  <c r="J19" i="69"/>
  <c r="N19" i="69"/>
  <c r="I19" i="69"/>
  <c r="M18" i="69"/>
  <c r="K18" i="69"/>
  <c r="J18" i="69"/>
  <c r="I18" i="69"/>
  <c r="M17" i="69"/>
  <c r="J17" i="69"/>
  <c r="K17" i="69"/>
  <c r="N17" i="69"/>
  <c r="I17" i="69"/>
  <c r="M16" i="69"/>
  <c r="O16" i="69"/>
  <c r="L16" i="69"/>
  <c r="K16" i="69"/>
  <c r="J16" i="69"/>
  <c r="N16" i="69"/>
  <c r="I16" i="69"/>
  <c r="P72" i="68"/>
  <c r="A72" i="68"/>
  <c r="P46" i="68"/>
  <c r="M44" i="68"/>
  <c r="J44" i="68"/>
  <c r="N44" i="68"/>
  <c r="K44" i="68"/>
  <c r="I44" i="68"/>
  <c r="M43" i="68"/>
  <c r="J43" i="68"/>
  <c r="K43" i="68"/>
  <c r="I43" i="68"/>
  <c r="M42" i="68"/>
  <c r="J42" i="68"/>
  <c r="K42" i="68"/>
  <c r="I42" i="68"/>
  <c r="M41" i="68"/>
  <c r="O41" i="68"/>
  <c r="J41" i="68"/>
  <c r="N41" i="68"/>
  <c r="K41" i="68"/>
  <c r="L41" i="68"/>
  <c r="I41" i="68"/>
  <c r="M39" i="68"/>
  <c r="K39" i="68"/>
  <c r="J39" i="68"/>
  <c r="I39" i="68"/>
  <c r="M38" i="68"/>
  <c r="J38" i="68"/>
  <c r="N38" i="68"/>
  <c r="K38" i="68"/>
  <c r="I38" i="68"/>
  <c r="M37" i="68"/>
  <c r="O37" i="68"/>
  <c r="K37" i="68"/>
  <c r="N37" i="68"/>
  <c r="J37" i="68"/>
  <c r="I37" i="68"/>
  <c r="M36" i="68"/>
  <c r="J36" i="68"/>
  <c r="K36" i="68"/>
  <c r="L36" i="68"/>
  <c r="I36" i="68"/>
  <c r="M34" i="68"/>
  <c r="J34" i="68"/>
  <c r="K34" i="68"/>
  <c r="I34" i="68"/>
  <c r="M33" i="68"/>
  <c r="K33" i="68"/>
  <c r="N33" i="68"/>
  <c r="J33" i="68"/>
  <c r="I33" i="68"/>
  <c r="M32" i="68"/>
  <c r="J32" i="68"/>
  <c r="K32" i="68"/>
  <c r="I32" i="68"/>
  <c r="M31" i="68"/>
  <c r="L31" i="68"/>
  <c r="K31" i="68"/>
  <c r="J31" i="68"/>
  <c r="I31" i="68"/>
  <c r="M29" i="68"/>
  <c r="J29" i="68"/>
  <c r="N29" i="68"/>
  <c r="K29" i="68"/>
  <c r="I29" i="68"/>
  <c r="M28" i="68"/>
  <c r="K28" i="68"/>
  <c r="J28" i="68"/>
  <c r="I28" i="68"/>
  <c r="M27" i="68"/>
  <c r="J27" i="68"/>
  <c r="K27" i="68"/>
  <c r="I27" i="68"/>
  <c r="M26" i="68"/>
  <c r="J26" i="68"/>
  <c r="K26" i="68"/>
  <c r="N26" i="68"/>
  <c r="O26" i="68"/>
  <c r="L26" i="68"/>
  <c r="I26" i="68"/>
  <c r="M24" i="68"/>
  <c r="J24" i="68"/>
  <c r="N24" i="68"/>
  <c r="K24" i="68"/>
  <c r="I24" i="68"/>
  <c r="M23" i="68"/>
  <c r="K23" i="68"/>
  <c r="J23" i="68"/>
  <c r="I23" i="68"/>
  <c r="M22" i="68"/>
  <c r="J22" i="68"/>
  <c r="K22" i="68"/>
  <c r="I22" i="68"/>
  <c r="M21" i="68"/>
  <c r="L21" i="68"/>
  <c r="K21" i="68"/>
  <c r="J21" i="68"/>
  <c r="I21" i="68"/>
  <c r="M19" i="68"/>
  <c r="J19" i="68"/>
  <c r="K19" i="68"/>
  <c r="O19" i="68"/>
  <c r="I19" i="68"/>
  <c r="M18" i="68"/>
  <c r="J18" i="68"/>
  <c r="K18" i="68"/>
  <c r="I18" i="68"/>
  <c r="M17" i="68"/>
  <c r="K17" i="68"/>
  <c r="J17" i="68"/>
  <c r="N17" i="68"/>
  <c r="I17" i="68"/>
  <c r="M16" i="68"/>
  <c r="J16" i="68"/>
  <c r="K16" i="68"/>
  <c r="L16" i="68"/>
  <c r="I16" i="68"/>
  <c r="P72" i="64"/>
  <c r="A72" i="64"/>
  <c r="P46" i="64"/>
  <c r="M44" i="64"/>
  <c r="J44" i="64"/>
  <c r="N44" i="64"/>
  <c r="K44" i="64"/>
  <c r="I44" i="64"/>
  <c r="M43" i="64"/>
  <c r="J43" i="64"/>
  <c r="K43" i="64"/>
  <c r="I43" i="64"/>
  <c r="M42" i="64"/>
  <c r="J42" i="64"/>
  <c r="K42" i="64"/>
  <c r="I42" i="64"/>
  <c r="M41" i="64"/>
  <c r="J41" i="64"/>
  <c r="N41" i="64"/>
  <c r="K41" i="64"/>
  <c r="L41" i="64"/>
  <c r="I41" i="64"/>
  <c r="M39" i="64"/>
  <c r="J39" i="64"/>
  <c r="N39" i="64"/>
  <c r="K39" i="64"/>
  <c r="I39" i="64"/>
  <c r="M38" i="64"/>
  <c r="J38" i="64"/>
  <c r="N38" i="64"/>
  <c r="K38" i="64"/>
  <c r="I38" i="64"/>
  <c r="M37" i="64"/>
  <c r="J37" i="64"/>
  <c r="K37" i="64"/>
  <c r="I37" i="64"/>
  <c r="M36" i="64"/>
  <c r="J36" i="64"/>
  <c r="K36" i="64"/>
  <c r="L36" i="64"/>
  <c r="I36" i="64"/>
  <c r="M34" i="64"/>
  <c r="K34" i="64"/>
  <c r="J34" i="64"/>
  <c r="I34" i="64"/>
  <c r="M33" i="64"/>
  <c r="J33" i="64"/>
  <c r="K33" i="64"/>
  <c r="I33" i="64"/>
  <c r="M32" i="64"/>
  <c r="J32" i="64"/>
  <c r="N32" i="64"/>
  <c r="K32" i="64"/>
  <c r="I32" i="64"/>
  <c r="M31" i="64"/>
  <c r="J31" i="64"/>
  <c r="K31" i="64"/>
  <c r="L31" i="64"/>
  <c r="I31" i="64"/>
  <c r="M29" i="64"/>
  <c r="J29" i="64"/>
  <c r="K29" i="64"/>
  <c r="I29" i="64"/>
  <c r="M28" i="64"/>
  <c r="K28" i="64"/>
  <c r="J28" i="64"/>
  <c r="N28" i="64"/>
  <c r="I28" i="64"/>
  <c r="M27" i="64"/>
  <c r="J27" i="64"/>
  <c r="N27" i="64"/>
  <c r="O27" i="64"/>
  <c r="K27" i="64"/>
  <c r="I27" i="64"/>
  <c r="M26" i="64"/>
  <c r="L26" i="64"/>
  <c r="K26" i="64"/>
  <c r="J26" i="64"/>
  <c r="I26" i="64"/>
  <c r="M24" i="64"/>
  <c r="O24" i="64"/>
  <c r="K24" i="64"/>
  <c r="N24" i="64"/>
  <c r="J24" i="64"/>
  <c r="I24" i="64"/>
  <c r="M23" i="64"/>
  <c r="J23" i="64"/>
  <c r="K23" i="64"/>
  <c r="I23" i="64"/>
  <c r="M22" i="64"/>
  <c r="J22" i="64"/>
  <c r="N22" i="64"/>
  <c r="K22" i="64"/>
  <c r="I22" i="64"/>
  <c r="M21" i="64"/>
  <c r="L21" i="64"/>
  <c r="N21" i="64"/>
  <c r="K21" i="64"/>
  <c r="J21" i="64"/>
  <c r="I21" i="64"/>
  <c r="M19" i="64"/>
  <c r="J19" i="64"/>
  <c r="K19" i="64"/>
  <c r="I19" i="64"/>
  <c r="J18" i="64"/>
  <c r="K18" i="64"/>
  <c r="M18" i="64"/>
  <c r="I18" i="64"/>
  <c r="M17" i="64"/>
  <c r="K17" i="64"/>
  <c r="J17" i="64"/>
  <c r="I17" i="64"/>
  <c r="M16" i="64"/>
  <c r="O16" i="64"/>
  <c r="L16" i="64"/>
  <c r="K16" i="64"/>
  <c r="J16" i="64"/>
  <c r="I16" i="64"/>
  <c r="P72" i="65"/>
  <c r="A72" i="65"/>
  <c r="P46" i="65"/>
  <c r="M44" i="65"/>
  <c r="O44" i="65"/>
  <c r="J44" i="65"/>
  <c r="K44" i="65"/>
  <c r="I44" i="65"/>
  <c r="M43" i="65"/>
  <c r="J43" i="65"/>
  <c r="K43" i="65"/>
  <c r="I43" i="65"/>
  <c r="M42" i="65"/>
  <c r="J42" i="65"/>
  <c r="N42" i="65"/>
  <c r="K42" i="65"/>
  <c r="I42" i="65"/>
  <c r="M41" i="65"/>
  <c r="L41" i="65"/>
  <c r="K41" i="65"/>
  <c r="J41" i="65"/>
  <c r="I41" i="65"/>
  <c r="M39" i="65"/>
  <c r="J39" i="65"/>
  <c r="K39" i="65"/>
  <c r="N39" i="65"/>
  <c r="I39" i="65"/>
  <c r="M38" i="65"/>
  <c r="J38" i="65"/>
  <c r="K38" i="65"/>
  <c r="I38" i="65"/>
  <c r="M37" i="65"/>
  <c r="K37" i="65"/>
  <c r="J37" i="65"/>
  <c r="I37" i="65"/>
  <c r="M36" i="65"/>
  <c r="J36" i="65"/>
  <c r="K36" i="65"/>
  <c r="L36" i="65"/>
  <c r="I36" i="65"/>
  <c r="M34" i="65"/>
  <c r="K34" i="65"/>
  <c r="J34" i="65"/>
  <c r="N34" i="65"/>
  <c r="I34" i="65"/>
  <c r="M33" i="65"/>
  <c r="J33" i="65"/>
  <c r="K33" i="65"/>
  <c r="I33" i="65"/>
  <c r="M32" i="65"/>
  <c r="K32" i="65"/>
  <c r="J32" i="65"/>
  <c r="I32" i="65"/>
  <c r="M31" i="65"/>
  <c r="L31" i="65"/>
  <c r="K31" i="65"/>
  <c r="N31" i="65"/>
  <c r="J31" i="65"/>
  <c r="I31" i="65"/>
  <c r="M29" i="65"/>
  <c r="J29" i="65"/>
  <c r="K29" i="65"/>
  <c r="I29" i="65"/>
  <c r="M28" i="65"/>
  <c r="K28" i="65"/>
  <c r="J28" i="65"/>
  <c r="I28" i="65"/>
  <c r="M27" i="65"/>
  <c r="J27" i="65"/>
  <c r="K27" i="65"/>
  <c r="N27" i="65"/>
  <c r="I27" i="65"/>
  <c r="M26" i="65"/>
  <c r="L26" i="65"/>
  <c r="K26" i="65"/>
  <c r="J26" i="65"/>
  <c r="N26" i="65"/>
  <c r="I26" i="65"/>
  <c r="M24" i="65"/>
  <c r="J24" i="65"/>
  <c r="K24" i="65"/>
  <c r="I24" i="65"/>
  <c r="M23" i="65"/>
  <c r="J23" i="65"/>
  <c r="K23" i="65"/>
  <c r="I23" i="65"/>
  <c r="M22" i="65"/>
  <c r="J22" i="65"/>
  <c r="K22" i="65"/>
  <c r="I22" i="65"/>
  <c r="M21" i="65"/>
  <c r="L21" i="65"/>
  <c r="K21" i="65"/>
  <c r="J21" i="65"/>
  <c r="I21" i="65"/>
  <c r="M19" i="65"/>
  <c r="J19" i="65"/>
  <c r="K19" i="65"/>
  <c r="N19" i="65"/>
  <c r="I19" i="65"/>
  <c r="M18" i="65"/>
  <c r="J18" i="65"/>
  <c r="K18" i="65"/>
  <c r="I18" i="65"/>
  <c r="M17" i="65"/>
  <c r="J17" i="65"/>
  <c r="K17" i="65"/>
  <c r="I17" i="65"/>
  <c r="M16" i="65"/>
  <c r="L16" i="65"/>
  <c r="K16" i="65"/>
  <c r="J16" i="65"/>
  <c r="I16" i="65"/>
  <c r="P72" i="63"/>
  <c r="A72" i="63"/>
  <c r="P46" i="63"/>
  <c r="M44" i="63"/>
  <c r="K44" i="63"/>
  <c r="J44" i="63"/>
  <c r="I44" i="63"/>
  <c r="M43" i="63"/>
  <c r="K43" i="63"/>
  <c r="J43" i="63"/>
  <c r="I43" i="63"/>
  <c r="M42" i="63"/>
  <c r="K42" i="63"/>
  <c r="J42" i="63"/>
  <c r="I42" i="63"/>
  <c r="M41" i="63"/>
  <c r="L41" i="63"/>
  <c r="K41" i="63"/>
  <c r="J41" i="63"/>
  <c r="I41" i="63"/>
  <c r="M39" i="63"/>
  <c r="J39" i="63"/>
  <c r="K39" i="63"/>
  <c r="N39" i="63"/>
  <c r="I39" i="63"/>
  <c r="M38" i="63"/>
  <c r="K38" i="63"/>
  <c r="J38" i="63"/>
  <c r="I38" i="63"/>
  <c r="M37" i="63"/>
  <c r="J37" i="63"/>
  <c r="K37" i="63"/>
  <c r="I37" i="63"/>
  <c r="M36" i="63"/>
  <c r="L36" i="63"/>
  <c r="N36" i="63"/>
  <c r="K36" i="63"/>
  <c r="J36" i="63"/>
  <c r="I36" i="63"/>
  <c r="J34" i="63"/>
  <c r="K34" i="63"/>
  <c r="M34" i="63"/>
  <c r="I34" i="63"/>
  <c r="M33" i="63"/>
  <c r="J33" i="63"/>
  <c r="N33" i="63"/>
  <c r="K33" i="63"/>
  <c r="I33" i="63"/>
  <c r="M32" i="63"/>
  <c r="J32" i="63"/>
  <c r="K32" i="63"/>
  <c r="I32" i="63"/>
  <c r="M31" i="63"/>
  <c r="L31" i="63"/>
  <c r="K31" i="63"/>
  <c r="J31" i="63"/>
  <c r="N31" i="63"/>
  <c r="I31" i="63"/>
  <c r="M29" i="63"/>
  <c r="K29" i="63"/>
  <c r="J29" i="63"/>
  <c r="I29" i="63"/>
  <c r="J28" i="63"/>
  <c r="N28" i="63"/>
  <c r="K28" i="63"/>
  <c r="M28" i="63"/>
  <c r="I28" i="63"/>
  <c r="M27" i="63"/>
  <c r="J27" i="63"/>
  <c r="K27" i="63"/>
  <c r="I27" i="63"/>
  <c r="M26" i="63"/>
  <c r="L26" i="63"/>
  <c r="K26" i="63"/>
  <c r="J26" i="63"/>
  <c r="I26" i="63"/>
  <c r="M24" i="63"/>
  <c r="J24" i="63"/>
  <c r="K24" i="63"/>
  <c r="I24" i="63"/>
  <c r="M23" i="63"/>
  <c r="J23" i="63"/>
  <c r="N23" i="63"/>
  <c r="K23" i="63"/>
  <c r="I23" i="63"/>
  <c r="M22" i="63"/>
  <c r="J22" i="63"/>
  <c r="K22" i="63"/>
  <c r="I22" i="63"/>
  <c r="M21" i="63"/>
  <c r="L21" i="63"/>
  <c r="K21" i="63"/>
  <c r="J21" i="63"/>
  <c r="I21" i="63"/>
  <c r="M19" i="63"/>
  <c r="K19" i="63"/>
  <c r="J19" i="63"/>
  <c r="I19" i="63"/>
  <c r="M18" i="63"/>
  <c r="J18" i="63"/>
  <c r="K18" i="63"/>
  <c r="I18" i="63"/>
  <c r="M17" i="63"/>
  <c r="K17" i="63"/>
  <c r="J17" i="63"/>
  <c r="I17" i="63"/>
  <c r="M16" i="63"/>
  <c r="J16" i="63"/>
  <c r="K16" i="63"/>
  <c r="L16" i="63"/>
  <c r="I16" i="63"/>
  <c r="P72" i="62"/>
  <c r="A72" i="62"/>
  <c r="P46" i="62"/>
  <c r="M44" i="62"/>
  <c r="K44" i="62"/>
  <c r="J44" i="62"/>
  <c r="I44" i="62"/>
  <c r="M43" i="62"/>
  <c r="J43" i="62"/>
  <c r="N43" i="62"/>
  <c r="K43" i="62"/>
  <c r="I43" i="62"/>
  <c r="M42" i="62"/>
  <c r="J42" i="62"/>
  <c r="K42" i="62"/>
  <c r="N42" i="62"/>
  <c r="O42" i="62"/>
  <c r="I42" i="62"/>
  <c r="M41" i="62"/>
  <c r="J41" i="62"/>
  <c r="K41" i="62"/>
  <c r="N41" i="62"/>
  <c r="L41" i="62"/>
  <c r="I41" i="62"/>
  <c r="M39" i="62"/>
  <c r="J39" i="62"/>
  <c r="K39" i="62"/>
  <c r="I39" i="62"/>
  <c r="M38" i="62"/>
  <c r="J38" i="62"/>
  <c r="K38" i="62"/>
  <c r="I38" i="62"/>
  <c r="M37" i="62"/>
  <c r="K37" i="62"/>
  <c r="N37" i="62"/>
  <c r="J37" i="62"/>
  <c r="I37" i="62"/>
  <c r="M36" i="62"/>
  <c r="J36" i="62"/>
  <c r="K36" i="62"/>
  <c r="L36" i="62"/>
  <c r="I36" i="62"/>
  <c r="M34" i="62"/>
  <c r="O34" i="62"/>
  <c r="J34" i="62"/>
  <c r="N34" i="62"/>
  <c r="K34" i="62"/>
  <c r="I34" i="62"/>
  <c r="M33" i="62"/>
  <c r="K33" i="62"/>
  <c r="J33" i="62"/>
  <c r="I33" i="62"/>
  <c r="M32" i="62"/>
  <c r="J32" i="62"/>
  <c r="N32" i="62"/>
  <c r="K32" i="62"/>
  <c r="O32" i="62"/>
  <c r="P32" i="62"/>
  <c r="I32" i="62"/>
  <c r="M31" i="62"/>
  <c r="L31" i="62"/>
  <c r="K31" i="62"/>
  <c r="J31" i="62"/>
  <c r="I31" i="62"/>
  <c r="M29" i="62"/>
  <c r="J29" i="62"/>
  <c r="N29" i="62"/>
  <c r="O29" i="62"/>
  <c r="K29" i="62"/>
  <c r="I29" i="62"/>
  <c r="M28" i="62"/>
  <c r="O28" i="62"/>
  <c r="J28" i="62"/>
  <c r="K28" i="62"/>
  <c r="I28" i="62"/>
  <c r="M27" i="62"/>
  <c r="K27" i="62"/>
  <c r="J27" i="62"/>
  <c r="I27" i="62"/>
  <c r="M26" i="62"/>
  <c r="O26" i="62"/>
  <c r="J26" i="62"/>
  <c r="K26" i="62"/>
  <c r="L26" i="62"/>
  <c r="I26" i="62"/>
  <c r="M24" i="62"/>
  <c r="K24" i="62"/>
  <c r="J24" i="62"/>
  <c r="I24" i="62"/>
  <c r="M23" i="62"/>
  <c r="J23" i="62"/>
  <c r="N23" i="62"/>
  <c r="K23" i="62"/>
  <c r="I23" i="62"/>
  <c r="M22" i="62"/>
  <c r="J22" i="62"/>
  <c r="K22" i="62"/>
  <c r="I22" i="62"/>
  <c r="M21" i="62"/>
  <c r="L21" i="62"/>
  <c r="K21" i="62"/>
  <c r="J21" i="62"/>
  <c r="I21" i="62"/>
  <c r="M19" i="62"/>
  <c r="J19" i="62"/>
  <c r="K19" i="62"/>
  <c r="I19" i="62"/>
  <c r="M18" i="62"/>
  <c r="K18" i="62"/>
  <c r="J18" i="62"/>
  <c r="I18" i="62"/>
  <c r="M17" i="62"/>
  <c r="K17" i="62"/>
  <c r="N17" i="62"/>
  <c r="J17" i="62"/>
  <c r="I17" i="62"/>
  <c r="M16" i="62"/>
  <c r="I16" i="62"/>
  <c r="J16" i="62"/>
  <c r="K16" i="62"/>
  <c r="L16" i="62"/>
  <c r="M17" i="57"/>
  <c r="M18" i="57"/>
  <c r="M19" i="57"/>
  <c r="M21" i="57"/>
  <c r="M22" i="57"/>
  <c r="M23" i="57"/>
  <c r="M24" i="57"/>
  <c r="M26" i="57"/>
  <c r="M27" i="57"/>
  <c r="M28" i="57"/>
  <c r="M29" i="57"/>
  <c r="M31" i="57"/>
  <c r="M32" i="57"/>
  <c r="M33" i="57"/>
  <c r="M34" i="57"/>
  <c r="M36" i="57"/>
  <c r="J36" i="57"/>
  <c r="K36" i="57"/>
  <c r="L36" i="57"/>
  <c r="M37" i="57"/>
  <c r="M38" i="57"/>
  <c r="M39" i="57"/>
  <c r="M41" i="57"/>
  <c r="J41" i="57"/>
  <c r="K41" i="57"/>
  <c r="L41" i="57"/>
  <c r="M42" i="57"/>
  <c r="M43" i="57"/>
  <c r="J43" i="57"/>
  <c r="K43" i="57"/>
  <c r="M44" i="57"/>
  <c r="K16" i="57"/>
  <c r="A29" i="60"/>
  <c r="A28" i="60"/>
  <c r="A27" i="60"/>
  <c r="A26" i="60"/>
  <c r="A25" i="60"/>
  <c r="A24" i="60"/>
  <c r="A23" i="60"/>
  <c r="A22" i="60"/>
  <c r="A21" i="60"/>
  <c r="A20" i="60"/>
  <c r="P72" i="57"/>
  <c r="A72" i="57"/>
  <c r="L16" i="57"/>
  <c r="I16" i="57"/>
  <c r="J16" i="57"/>
  <c r="K17" i="57"/>
  <c r="K18" i="57"/>
  <c r="J18" i="57"/>
  <c r="N18" i="57" s="1"/>
  <c r="K19" i="57"/>
  <c r="J19" i="57"/>
  <c r="N19" i="57" s="1"/>
  <c r="K21" i="57"/>
  <c r="L21" i="57"/>
  <c r="K22" i="57"/>
  <c r="K23" i="57"/>
  <c r="J23" i="57"/>
  <c r="N23" i="57" s="1"/>
  <c r="K24" i="57"/>
  <c r="J24" i="57"/>
  <c r="K26" i="57"/>
  <c r="J26" i="57"/>
  <c r="L26" i="57"/>
  <c r="K27" i="57"/>
  <c r="K28" i="57"/>
  <c r="J28" i="57"/>
  <c r="K29" i="57"/>
  <c r="J29" i="57"/>
  <c r="K31" i="57"/>
  <c r="L31" i="57"/>
  <c r="J31" i="57"/>
  <c r="N31" i="57"/>
  <c r="K32" i="57"/>
  <c r="K33" i="57"/>
  <c r="J33" i="57"/>
  <c r="K34" i="57"/>
  <c r="J34" i="57"/>
  <c r="K37" i="57"/>
  <c r="J37" i="57"/>
  <c r="K38" i="57"/>
  <c r="J38" i="57"/>
  <c r="K39" i="57"/>
  <c r="J39" i="57"/>
  <c r="N39" i="57"/>
  <c r="K42" i="57"/>
  <c r="J42" i="57"/>
  <c r="K44" i="57"/>
  <c r="J44" i="57"/>
  <c r="K47" i="57"/>
  <c r="N47" i="57"/>
  <c r="A32" i="60"/>
  <c r="P46" i="57"/>
  <c r="A19" i="60"/>
  <c r="A18" i="60"/>
  <c r="A17" i="60"/>
  <c r="A16" i="60"/>
  <c r="A15" i="60"/>
  <c r="A14" i="60"/>
  <c r="A13" i="60"/>
  <c r="A11" i="60"/>
  <c r="A10" i="60"/>
  <c r="I17" i="57"/>
  <c r="J17" i="57"/>
  <c r="N17" i="57" s="1"/>
  <c r="I18" i="57"/>
  <c r="I19" i="57"/>
  <c r="I21" i="57"/>
  <c r="J21" i="57"/>
  <c r="N21" i="57" s="1"/>
  <c r="I22" i="57"/>
  <c r="J22" i="57"/>
  <c r="I23" i="57"/>
  <c r="I24" i="57"/>
  <c r="I44" i="57"/>
  <c r="I43" i="57"/>
  <c r="I42" i="57"/>
  <c r="I41" i="57"/>
  <c r="I39" i="57"/>
  <c r="I38" i="57"/>
  <c r="I37" i="57"/>
  <c r="I36" i="57"/>
  <c r="I34" i="57"/>
  <c r="I33" i="57"/>
  <c r="I32" i="57"/>
  <c r="J32" i="57"/>
  <c r="I31" i="57"/>
  <c r="I26" i="57"/>
  <c r="I27" i="57"/>
  <c r="J27" i="57"/>
  <c r="I28" i="57"/>
  <c r="I29" i="57"/>
  <c r="N32" i="78"/>
  <c r="N24" i="78"/>
  <c r="O24" i="78"/>
  <c r="N44" i="78"/>
  <c r="O44" i="78"/>
  <c r="P44" i="78"/>
  <c r="N21" i="75"/>
  <c r="O28" i="82"/>
  <c r="P28" i="82"/>
  <c r="N26" i="82"/>
  <c r="O33" i="80"/>
  <c r="O33" i="79"/>
  <c r="P33" i="79"/>
  <c r="N27" i="78"/>
  <c r="N21" i="77"/>
  <c r="N18" i="74"/>
  <c r="N33" i="74"/>
  <c r="O33" i="74"/>
  <c r="P33" i="74"/>
  <c r="N23" i="73"/>
  <c r="N34" i="73"/>
  <c r="N24" i="73"/>
  <c r="N16" i="70"/>
  <c r="N34" i="70"/>
  <c r="N38" i="66"/>
  <c r="N42" i="66"/>
  <c r="N31" i="67"/>
  <c r="N27" i="67"/>
  <c r="N37" i="69"/>
  <c r="N34" i="64"/>
  <c r="N17" i="67"/>
  <c r="N29" i="67"/>
  <c r="N38" i="67"/>
  <c r="M16" i="57"/>
  <c r="N27" i="57"/>
  <c r="N34" i="82"/>
  <c r="O34" i="82"/>
  <c r="N19" i="82"/>
  <c r="N31" i="81"/>
  <c r="O31" i="81"/>
  <c r="N18" i="81"/>
  <c r="N39" i="81"/>
  <c r="N18" i="80"/>
  <c r="N27" i="80"/>
  <c r="O39" i="80"/>
  <c r="N41" i="80"/>
  <c r="O41" i="80"/>
  <c r="P18" i="79"/>
  <c r="N37" i="79"/>
  <c r="N38" i="78"/>
  <c r="O38" i="77"/>
  <c r="O33" i="77"/>
  <c r="P33" i="77"/>
  <c r="O24" i="77"/>
  <c r="P24" i="77"/>
  <c r="P42" i="77"/>
  <c r="N41" i="76"/>
  <c r="O26" i="76"/>
  <c r="P26" i="76"/>
  <c r="N21" i="76"/>
  <c r="O21" i="74"/>
  <c r="P21" i="74"/>
  <c r="N16" i="74"/>
  <c r="O16" i="74"/>
  <c r="O18" i="73"/>
  <c r="P27" i="73"/>
  <c r="N32" i="73"/>
  <c r="N44" i="73"/>
  <c r="N39" i="70"/>
  <c r="O39" i="70"/>
  <c r="P39" i="70"/>
  <c r="N38" i="70"/>
  <c r="O24" i="70"/>
  <c r="P24" i="70"/>
  <c r="N21" i="67"/>
  <c r="N26" i="69"/>
  <c r="N16" i="68"/>
  <c r="N36" i="68"/>
  <c r="N34" i="68"/>
  <c r="O34" i="68"/>
  <c r="O42" i="65"/>
  <c r="N17" i="65"/>
  <c r="O17" i="65"/>
  <c r="O17" i="62"/>
  <c r="N47" i="81"/>
  <c r="N47" i="80"/>
  <c r="N47" i="79"/>
  <c r="O47" i="79"/>
  <c r="P47" i="79"/>
  <c r="N47" i="78"/>
  <c r="O47" i="78"/>
  <c r="N47" i="77"/>
  <c r="N47" i="75"/>
  <c r="N47" i="74"/>
  <c r="N47" i="73"/>
  <c r="P47" i="73"/>
  <c r="O47" i="73"/>
  <c r="N47" i="70"/>
  <c r="N47" i="66"/>
  <c r="O47" i="66"/>
  <c r="N47" i="67"/>
  <c r="O47" i="67"/>
  <c r="N47" i="69"/>
  <c r="N47" i="68"/>
  <c r="N47" i="64"/>
  <c r="N47" i="65"/>
  <c r="N47" i="63"/>
  <c r="P34" i="66"/>
  <c r="N44" i="65"/>
  <c r="O39" i="63"/>
  <c r="P41" i="68"/>
  <c r="N22" i="65"/>
  <c r="N38" i="76"/>
  <c r="O38" i="76"/>
  <c r="P38" i="76"/>
  <c r="N32" i="80"/>
  <c r="N18" i="83"/>
  <c r="N22" i="68"/>
  <c r="O17" i="69"/>
  <c r="P17" i="69"/>
  <c r="N19" i="66"/>
  <c r="N41" i="73"/>
  <c r="N23" i="74"/>
  <c r="N44" i="75"/>
  <c r="O44" i="75"/>
  <c r="N33" i="78"/>
  <c r="O33" i="78"/>
  <c r="O26" i="82"/>
  <c r="N15" i="83"/>
  <c r="N19" i="68"/>
  <c r="N32" i="68"/>
  <c r="O32" i="68"/>
  <c r="O33" i="68"/>
  <c r="P33" i="68"/>
  <c r="N28" i="69"/>
  <c r="N34" i="69"/>
  <c r="O34" i="69"/>
  <c r="N36" i="67"/>
  <c r="N29" i="66"/>
  <c r="O29" i="66"/>
  <c r="O22" i="73"/>
  <c r="P22" i="73"/>
  <c r="O24" i="74"/>
  <c r="P24" i="74"/>
  <c r="N29" i="74"/>
  <c r="N16" i="75"/>
  <c r="O16" i="75"/>
  <c r="N37" i="75"/>
  <c r="N17" i="76"/>
  <c r="N32" i="77"/>
  <c r="O32" i="77"/>
  <c r="P32" i="77"/>
  <c r="N39" i="79"/>
  <c r="N38" i="69"/>
  <c r="O38" i="69"/>
  <c r="N43" i="69"/>
  <c r="N18" i="67"/>
  <c r="P18" i="67"/>
  <c r="N28" i="70"/>
  <c r="N33" i="70"/>
  <c r="O33" i="70"/>
  <c r="P33" i="70"/>
  <c r="N26" i="74"/>
  <c r="O26" i="74"/>
  <c r="N27" i="74"/>
  <c r="N23" i="75"/>
  <c r="O34" i="75"/>
  <c r="P34" i="75"/>
  <c r="N18" i="76"/>
  <c r="O18" i="76"/>
  <c r="P18" i="76"/>
  <c r="N37" i="76"/>
  <c r="N26" i="77"/>
  <c r="N27" i="77"/>
  <c r="N36" i="77"/>
  <c r="N44" i="77"/>
  <c r="N19" i="79"/>
  <c r="N28" i="79"/>
  <c r="O21" i="77"/>
  <c r="P21" i="77"/>
  <c r="N28" i="77"/>
  <c r="N39" i="77"/>
  <c r="N22" i="78"/>
  <c r="P22" i="78"/>
  <c r="N42" i="79"/>
  <c r="N17" i="82"/>
  <c r="N31" i="82"/>
  <c r="O31" i="82"/>
  <c r="N35" i="83"/>
  <c r="N23" i="76"/>
  <c r="N32" i="76"/>
  <c r="P24" i="78"/>
  <c r="N26" i="78"/>
  <c r="N29" i="80"/>
  <c r="N24" i="81"/>
  <c r="O24" i="81"/>
  <c r="P24" i="81"/>
  <c r="N36" i="81"/>
  <c r="N44" i="81"/>
  <c r="N32" i="82"/>
  <c r="N41" i="83"/>
  <c r="O41" i="83"/>
  <c r="P41" i="83"/>
  <c r="N37" i="83"/>
  <c r="O37" i="83"/>
  <c r="P37" i="83"/>
  <c r="P43" i="76"/>
  <c r="N18" i="77"/>
  <c r="O18" i="77"/>
  <c r="N43" i="77"/>
  <c r="N16" i="78"/>
  <c r="O16" i="78"/>
  <c r="P16" i="78"/>
  <c r="N34" i="78"/>
  <c r="N31" i="79"/>
  <c r="O31" i="79"/>
  <c r="N37" i="80"/>
  <c r="N23" i="81"/>
  <c r="N28" i="81"/>
  <c r="N33" i="83"/>
  <c r="P33" i="83"/>
  <c r="O33" i="83"/>
  <c r="O32" i="83"/>
  <c r="P32" i="83"/>
  <c r="N31" i="83"/>
  <c r="O31" i="83"/>
  <c r="O19" i="81"/>
  <c r="P19" i="81"/>
  <c r="N22" i="81"/>
  <c r="O22" i="81"/>
  <c r="O22" i="82"/>
  <c r="N42" i="82"/>
  <c r="O35" i="83"/>
  <c r="P35" i="83"/>
  <c r="N27" i="83"/>
  <c r="N17" i="83"/>
  <c r="O17" i="83"/>
  <c r="N16" i="83"/>
  <c r="N46" i="83"/>
  <c r="O46" i="83"/>
  <c r="O47" i="82"/>
  <c r="P47" i="82"/>
  <c r="O47" i="81"/>
  <c r="O47" i="80"/>
  <c r="P47" i="80"/>
  <c r="O47" i="76"/>
  <c r="P47" i="76"/>
  <c r="O47" i="75"/>
  <c r="P47" i="75"/>
  <c r="O47" i="70"/>
  <c r="P47" i="70"/>
  <c r="P47" i="66"/>
  <c r="O47" i="69"/>
  <c r="P47" i="69"/>
  <c r="O47" i="68"/>
  <c r="O47" i="63"/>
  <c r="P47" i="63"/>
  <c r="O19" i="66"/>
  <c r="P19" i="66"/>
  <c r="O37" i="75"/>
  <c r="O21" i="69"/>
  <c r="P21" i="69"/>
  <c r="P41" i="73"/>
  <c r="O26" i="78"/>
  <c r="P26" i="78"/>
  <c r="O22" i="78"/>
  <c r="O26" i="66"/>
  <c r="P26" i="66"/>
  <c r="O27" i="74"/>
  <c r="O41" i="73"/>
  <c r="O31" i="63"/>
  <c r="P42" i="79"/>
  <c r="O17" i="76"/>
  <c r="P32" i="68"/>
  <c r="P38" i="69"/>
  <c r="O22" i="66"/>
  <c r="P22" i="66"/>
  <c r="O15" i="83"/>
  <c r="P15" i="83"/>
  <c r="P26" i="62"/>
  <c r="N26" i="62"/>
  <c r="N44" i="62"/>
  <c r="N43" i="70"/>
  <c r="O43" i="70"/>
  <c r="P43" i="70"/>
  <c r="O17" i="73"/>
  <c r="N36" i="73"/>
  <c r="P36" i="73"/>
  <c r="O36" i="73"/>
  <c r="N36" i="74"/>
  <c r="N41" i="74"/>
  <c r="N28" i="75"/>
  <c r="O28" i="75"/>
  <c r="P28" i="75"/>
  <c r="N31" i="75"/>
  <c r="N28" i="62"/>
  <c r="N31" i="62"/>
  <c r="O31" i="62"/>
  <c r="N24" i="69"/>
  <c r="P24" i="69"/>
  <c r="O24" i="69"/>
  <c r="O23" i="77"/>
  <c r="P23" i="77"/>
  <c r="N23" i="79"/>
  <c r="N26" i="79"/>
  <c r="O26" i="79"/>
  <c r="N22" i="80"/>
  <c r="O22" i="80"/>
  <c r="P22" i="80"/>
  <c r="N28" i="68"/>
  <c r="N39" i="68"/>
  <c r="O39" i="68"/>
  <c r="P27" i="74"/>
  <c r="O43" i="74"/>
  <c r="P43" i="74"/>
  <c r="N42" i="75"/>
  <c r="O42" i="75"/>
  <c r="O34" i="73"/>
  <c r="P34" i="73"/>
  <c r="N39" i="76"/>
  <c r="O39" i="76"/>
  <c r="P39" i="76"/>
  <c r="P21" i="81"/>
  <c r="O43" i="79"/>
  <c r="O37" i="79"/>
  <c r="P37" i="79"/>
  <c r="O23" i="83"/>
  <c r="P23" i="83"/>
  <c r="N19" i="62"/>
  <c r="P37" i="68"/>
  <c r="N23" i="67"/>
  <c r="O23" i="67"/>
  <c r="O34" i="67"/>
  <c r="P34" i="67"/>
  <c r="N37" i="67"/>
  <c r="O37" i="67"/>
  <c r="P37" i="67"/>
  <c r="P16" i="75"/>
  <c r="O29" i="80"/>
  <c r="P29" i="80"/>
  <c r="P37" i="82"/>
  <c r="N33" i="62"/>
  <c r="O33" i="62"/>
  <c r="N36" i="78"/>
  <c r="P43" i="79"/>
  <c r="O23" i="62"/>
  <c r="P23" i="62"/>
  <c r="P17" i="83"/>
  <c r="O27" i="83"/>
  <c r="P27" i="83"/>
  <c r="P31" i="81"/>
  <c r="O34" i="64"/>
  <c r="O43" i="73"/>
  <c r="P43" i="73"/>
  <c r="N29" i="57"/>
  <c r="O29" i="57"/>
  <c r="N27" i="62"/>
  <c r="N44" i="69"/>
  <c r="O44" i="69"/>
  <c r="P44" i="69"/>
  <c r="N41" i="67"/>
  <c r="P41" i="67"/>
  <c r="O41" i="67"/>
  <c r="N16" i="66"/>
  <c r="O16" i="66"/>
  <c r="P16" i="66"/>
  <c r="O43" i="77"/>
  <c r="O47" i="64"/>
  <c r="P47" i="64"/>
  <c r="O18" i="74"/>
  <c r="P18" i="74"/>
  <c r="N26" i="63"/>
  <c r="P31" i="63"/>
  <c r="N34" i="63"/>
  <c r="N37" i="63"/>
  <c r="O37" i="63"/>
  <c r="P17" i="62"/>
  <c r="N16" i="65"/>
  <c r="O16" i="65"/>
  <c r="N24" i="65"/>
  <c r="N33" i="65"/>
  <c r="P42" i="65"/>
  <c r="N16" i="62"/>
  <c r="O16" i="62"/>
  <c r="P16" i="62"/>
  <c r="O28" i="63"/>
  <c r="P28" i="63"/>
  <c r="N29" i="65"/>
  <c r="O29" i="65"/>
  <c r="N36" i="65"/>
  <c r="O36" i="65"/>
  <c r="N33" i="64"/>
  <c r="O33" i="64"/>
  <c r="P33" i="64"/>
  <c r="O39" i="74"/>
  <c r="P39" i="74"/>
  <c r="P47" i="67"/>
  <c r="N18" i="62"/>
  <c r="O18" i="62"/>
  <c r="P18" i="62"/>
  <c r="O27" i="63"/>
  <c r="P27" i="63"/>
  <c r="N43" i="65"/>
  <c r="N22" i="70"/>
  <c r="O22" i="70"/>
  <c r="N31" i="70"/>
  <c r="O31" i="70"/>
  <c r="P31" i="70"/>
  <c r="O44" i="73"/>
  <c r="P44" i="73"/>
  <c r="O21" i="79"/>
  <c r="P21" i="79"/>
  <c r="N28" i="57"/>
  <c r="O28" i="57"/>
  <c r="N18" i="63"/>
  <c r="O26" i="65"/>
  <c r="P26" i="65"/>
  <c r="N28" i="65"/>
  <c r="O28" i="65"/>
  <c r="N37" i="65"/>
  <c r="O37" i="65"/>
  <c r="N16" i="64"/>
  <c r="O31" i="67"/>
  <c r="P31" i="67"/>
  <c r="O27" i="66"/>
  <c r="P27" i="66"/>
  <c r="N31" i="66"/>
  <c r="O32" i="73"/>
  <c r="P32" i="73"/>
  <c r="N24" i="62"/>
  <c r="N44" i="57"/>
  <c r="O31" i="65"/>
  <c r="P31" i="65"/>
  <c r="O38" i="64"/>
  <c r="P38" i="64"/>
  <c r="O21" i="67"/>
  <c r="P21" i="67"/>
  <c r="N32" i="66"/>
  <c r="P41" i="66"/>
  <c r="N37" i="70"/>
  <c r="O37" i="70"/>
  <c r="N29" i="77"/>
  <c r="N31" i="78"/>
  <c r="O31" i="78"/>
  <c r="P31" i="78"/>
  <c r="N32" i="79"/>
  <c r="O32" i="79"/>
  <c r="O27" i="57"/>
  <c r="P27" i="57"/>
  <c r="N37" i="57"/>
  <c r="O37" i="57"/>
  <c r="P37" i="57"/>
  <c r="N27" i="63"/>
  <c r="N18" i="65"/>
  <c r="N44" i="67"/>
  <c r="P37" i="70"/>
  <c r="N29" i="73"/>
  <c r="O29" i="73"/>
  <c r="P29" i="73"/>
  <c r="N22" i="75"/>
  <c r="O22" i="75"/>
  <c r="P22" i="75"/>
  <c r="O27" i="76"/>
  <c r="P27" i="76"/>
  <c r="O31" i="76"/>
  <c r="O17" i="79"/>
  <c r="P41" i="80"/>
  <c r="N43" i="63"/>
  <c r="N42" i="64"/>
  <c r="O42" i="64"/>
  <c r="N21" i="73"/>
  <c r="N28" i="74"/>
  <c r="O28" i="74"/>
  <c r="P41" i="82"/>
  <c r="N23" i="64"/>
  <c r="N26" i="64"/>
  <c r="O26" i="64"/>
  <c r="P26" i="64"/>
  <c r="N41" i="70"/>
  <c r="O41" i="70"/>
  <c r="N19" i="77"/>
  <c r="O19" i="77"/>
  <c r="P19" i="77"/>
  <c r="N18" i="78"/>
  <c r="O18" i="78"/>
  <c r="N21" i="80"/>
  <c r="O21" i="80"/>
  <c r="P21" i="80"/>
  <c r="O43" i="80"/>
  <c r="P43" i="80"/>
  <c r="O44" i="66"/>
  <c r="P44" i="66"/>
  <c r="P29" i="81"/>
  <c r="N31" i="73"/>
  <c r="O38" i="82"/>
  <c r="P38" i="82"/>
  <c r="N44" i="82"/>
  <c r="O44" i="82"/>
  <c r="N29" i="64"/>
  <c r="N26" i="73"/>
  <c r="O26" i="73"/>
  <c r="P26" i="73"/>
  <c r="O22" i="79"/>
  <c r="P22" i="79"/>
  <c r="N47" i="62"/>
  <c r="O47" i="62"/>
  <c r="O43" i="65"/>
  <c r="P43" i="65"/>
  <c r="O31" i="75"/>
  <c r="P31" i="75"/>
  <c r="O21" i="64"/>
  <c r="P21" i="64"/>
  <c r="O36" i="78"/>
  <c r="P36" i="78"/>
  <c r="O43" i="63"/>
  <c r="P43" i="63"/>
  <c r="P39" i="68"/>
  <c r="P26" i="79"/>
  <c r="O24" i="62"/>
  <c r="P24" i="62"/>
  <c r="O44" i="67"/>
  <c r="P44" i="67"/>
  <c r="P37" i="63"/>
  <c r="O29" i="77"/>
  <c r="P29" i="77"/>
  <c r="O39" i="57"/>
  <c r="P39" i="57"/>
  <c r="P18" i="78"/>
  <c r="O33" i="65"/>
  <c r="P33" i="65"/>
  <c r="P34" i="64"/>
  <c r="O34" i="74"/>
  <c r="P34" i="74"/>
  <c r="O27" i="78"/>
  <c r="P27" i="78"/>
  <c r="N22" i="57"/>
  <c r="O22" i="57" s="1"/>
  <c r="P22" i="57" s="1"/>
  <c r="O36" i="74"/>
  <c r="P36" i="74"/>
  <c r="P22" i="81"/>
  <c r="O43" i="69"/>
  <c r="P43" i="69"/>
  <c r="P19" i="65"/>
  <c r="O44" i="64"/>
  <c r="P44" i="64"/>
  <c r="P47" i="62"/>
  <c r="P34" i="62"/>
  <c r="O24" i="65"/>
  <c r="P24" i="65"/>
  <c r="P28" i="79"/>
  <c r="O28" i="79"/>
  <c r="O22" i="68"/>
  <c r="P22" i="68"/>
  <c r="O41" i="64"/>
  <c r="P41" i="64"/>
  <c r="P16" i="64"/>
  <c r="O37" i="76"/>
  <c r="P37" i="76"/>
  <c r="O19" i="82"/>
  <c r="O31" i="73"/>
  <c r="O39" i="77"/>
  <c r="P39" i="77"/>
  <c r="O29" i="74"/>
  <c r="P29" i="74"/>
  <c r="N43" i="57"/>
  <c r="O43" i="57"/>
  <c r="P43" i="57"/>
  <c r="P31" i="62"/>
  <c r="P47" i="78"/>
  <c r="O16" i="83"/>
  <c r="P16" i="83"/>
  <c r="P31" i="83"/>
  <c r="P31" i="79"/>
  <c r="O23" i="76"/>
  <c r="P23" i="76"/>
  <c r="O28" i="69"/>
  <c r="P33" i="78"/>
  <c r="O32" i="80"/>
  <c r="P32" i="80"/>
  <c r="N26" i="57"/>
  <c r="P33" i="62"/>
  <c r="P41" i="70"/>
  <c r="P29" i="57"/>
  <c r="P28" i="62"/>
  <c r="O44" i="77"/>
  <c r="P44" i="77"/>
  <c r="P37" i="75"/>
  <c r="P29" i="66"/>
  <c r="P30" i="66"/>
  <c r="O47" i="77"/>
  <c r="P47" i="77"/>
  <c r="N34" i="57"/>
  <c r="O31" i="57"/>
  <c r="P31" i="57"/>
  <c r="P22" i="70"/>
  <c r="O36" i="77"/>
  <c r="P36" i="77"/>
  <c r="O22" i="65"/>
  <c r="P22" i="65"/>
  <c r="N38" i="65"/>
  <c r="N41" i="65"/>
  <c r="O41" i="65"/>
  <c r="O32" i="64"/>
  <c r="P32" i="64"/>
  <c r="O47" i="65"/>
  <c r="P47" i="65"/>
  <c r="O44" i="63"/>
  <c r="N33" i="81"/>
  <c r="P33" i="81"/>
  <c r="O33" i="81"/>
  <c r="O22" i="83"/>
  <c r="P46" i="83"/>
  <c r="P18" i="77"/>
  <c r="O32" i="76"/>
  <c r="P32" i="76"/>
  <c r="P31" i="82"/>
  <c r="P34" i="82"/>
  <c r="O27" i="62"/>
  <c r="P27" i="62"/>
  <c r="P16" i="65"/>
  <c r="P33" i="75"/>
  <c r="P44" i="75"/>
  <c r="P42" i="75"/>
  <c r="P23" i="81"/>
  <c r="O23" i="75"/>
  <c r="P23" i="75"/>
  <c r="P47" i="68"/>
  <c r="O47" i="74"/>
  <c r="P47" i="74"/>
  <c r="P38" i="70"/>
  <c r="P16" i="74"/>
  <c r="P39" i="81"/>
  <c r="N19" i="63"/>
  <c r="N38" i="63"/>
  <c r="O38" i="63"/>
  <c r="O27" i="65"/>
  <c r="P27" i="65"/>
  <c r="N44" i="74"/>
  <c r="O44" i="74"/>
  <c r="P44" i="74"/>
  <c r="N27" i="75"/>
  <c r="O37" i="62"/>
  <c r="P37" i="62"/>
  <c r="P16" i="69"/>
  <c r="O21" i="76"/>
  <c r="P21" i="76"/>
  <c r="N42" i="57"/>
  <c r="O42" i="57"/>
  <c r="P42" i="57"/>
  <c r="O19" i="62"/>
  <c r="P19" i="62"/>
  <c r="O16" i="68"/>
  <c r="P16" i="68"/>
  <c r="O36" i="68"/>
  <c r="P36" i="68"/>
  <c r="N22" i="63"/>
  <c r="N24" i="63"/>
  <c r="P24" i="63"/>
  <c r="N29" i="63"/>
  <c r="O29" i="63"/>
  <c r="P29" i="63"/>
  <c r="O27" i="67"/>
  <c r="P27" i="67"/>
  <c r="N42" i="80"/>
  <c r="O42" i="80"/>
  <c r="P42" i="80"/>
  <c r="N37" i="64"/>
  <c r="N27" i="69"/>
  <c r="P34" i="69"/>
  <c r="N24" i="67"/>
  <c r="N37" i="73"/>
  <c r="N19" i="80"/>
  <c r="O19" i="80"/>
  <c r="P19" i="80"/>
  <c r="N31" i="80"/>
  <c r="O31" i="80"/>
  <c r="N29" i="69"/>
  <c r="N22" i="62"/>
  <c r="O22" i="62"/>
  <c r="P22" i="62"/>
  <c r="N19" i="64"/>
  <c r="O19" i="64"/>
  <c r="P19" i="64"/>
  <c r="N37" i="66"/>
  <c r="O37" i="66"/>
  <c r="N39" i="66"/>
  <c r="O39" i="66"/>
  <c r="P39" i="66"/>
  <c r="P43" i="66"/>
  <c r="O23" i="73"/>
  <c r="P23" i="73"/>
  <c r="N28" i="73"/>
  <c r="O28" i="73"/>
  <c r="P28" i="73"/>
  <c r="P47" i="81"/>
  <c r="N16" i="63"/>
  <c r="O39" i="65"/>
  <c r="P39" i="65"/>
  <c r="N31" i="64"/>
  <c r="O31" i="64"/>
  <c r="N32" i="69"/>
  <c r="N39" i="69"/>
  <c r="O39" i="69"/>
  <c r="P39" i="69"/>
  <c r="N29" i="78"/>
  <c r="O29" i="78"/>
  <c r="P29" i="78"/>
  <c r="P30" i="78"/>
  <c r="O38" i="78"/>
  <c r="P38" i="78"/>
  <c r="O22" i="64"/>
  <c r="P22" i="64"/>
  <c r="P23" i="69"/>
  <c r="N43" i="67"/>
  <c r="O43" i="67"/>
  <c r="P43" i="67"/>
  <c r="O33" i="63"/>
  <c r="P33" i="63"/>
  <c r="N42" i="63"/>
  <c r="O42" i="63"/>
  <c r="N44" i="63"/>
  <c r="N42" i="68"/>
  <c r="N39" i="75"/>
  <c r="P39" i="75"/>
  <c r="O39" i="75"/>
  <c r="N29" i="76"/>
  <c r="N22" i="74"/>
  <c r="N34" i="76"/>
  <c r="O16" i="82"/>
  <c r="P16" i="82"/>
  <c r="N18" i="82"/>
  <c r="O18" i="82"/>
  <c r="P18" i="66"/>
  <c r="N39" i="62"/>
  <c r="O39" i="62"/>
  <c r="O17" i="68"/>
  <c r="P17" i="68"/>
  <c r="O33" i="67"/>
  <c r="P33" i="67"/>
  <c r="N33" i="66"/>
  <c r="N38" i="74"/>
  <c r="N38" i="75"/>
  <c r="N22" i="77"/>
  <c r="N31" i="77"/>
  <c r="O31" i="77"/>
  <c r="P31" i="77"/>
  <c r="O32" i="78"/>
  <c r="P32" i="78"/>
  <c r="N38" i="81"/>
  <c r="O47" i="57"/>
  <c r="P47" i="57"/>
  <c r="O19" i="65"/>
  <c r="N43" i="81"/>
  <c r="N18" i="64"/>
  <c r="N33" i="76"/>
  <c r="O33" i="76"/>
  <c r="P33" i="76"/>
  <c r="O23" i="80"/>
  <c r="P23" i="80"/>
  <c r="P25" i="80"/>
  <c r="N23" i="80"/>
  <c r="N17" i="64"/>
  <c r="O41" i="76"/>
  <c r="P41" i="76"/>
  <c r="N42" i="78"/>
  <c r="O16" i="79"/>
  <c r="P16" i="79"/>
  <c r="N41" i="69"/>
  <c r="P41" i="69"/>
  <c r="O41" i="69"/>
  <c r="N17" i="66"/>
  <c r="O31" i="74"/>
  <c r="P31" i="74"/>
  <c r="N42" i="74"/>
  <c r="N24" i="82"/>
  <c r="N26" i="83"/>
  <c r="N28" i="80"/>
  <c r="O28" i="80"/>
  <c r="O40" i="83"/>
  <c r="P40" i="83"/>
  <c r="O22" i="63"/>
  <c r="P22" i="63"/>
  <c r="O24" i="63"/>
  <c r="O16" i="63"/>
  <c r="P16" i="63"/>
  <c r="O22" i="77"/>
  <c r="P22" i="77"/>
  <c r="P25" i="77"/>
  <c r="O32" i="69"/>
  <c r="P32" i="69"/>
  <c r="O33" i="66"/>
  <c r="P33" i="66"/>
  <c r="O24" i="67"/>
  <c r="P24" i="67"/>
  <c r="O26" i="83"/>
  <c r="P26" i="83"/>
  <c r="O34" i="76"/>
  <c r="O42" i="68"/>
  <c r="P42" i="68"/>
  <c r="P42" i="63"/>
  <c r="O22" i="74"/>
  <c r="P22" i="74"/>
  <c r="O27" i="75"/>
  <c r="P27" i="75"/>
  <c r="O29" i="76"/>
  <c r="P29" i="76"/>
  <c r="O36" i="66"/>
  <c r="P36" i="66"/>
  <c r="O28" i="70"/>
  <c r="P28" i="70"/>
  <c r="O38" i="68"/>
  <c r="P38" i="68"/>
  <c r="P40" i="68"/>
  <c r="O44" i="68"/>
  <c r="P44" i="68"/>
  <c r="P19" i="68"/>
  <c r="P18" i="80"/>
  <c r="O16" i="70"/>
  <c r="P16" i="70"/>
  <c r="P42" i="62"/>
  <c r="O18" i="63"/>
  <c r="P18" i="63"/>
  <c r="O36" i="63"/>
  <c r="P36" i="63"/>
  <c r="P41" i="65"/>
  <c r="O26" i="77"/>
  <c r="P26" i="77"/>
  <c r="O17" i="78"/>
  <c r="P17" i="78"/>
  <c r="O28" i="78"/>
  <c r="P28" i="78"/>
  <c r="P17" i="79"/>
  <c r="O23" i="79"/>
  <c r="P23" i="79"/>
  <c r="O28" i="68"/>
  <c r="P28" i="68"/>
  <c r="O17" i="66"/>
  <c r="P17" i="66"/>
  <c r="P34" i="68"/>
  <c r="O41" i="74"/>
  <c r="P41" i="74"/>
  <c r="O29" i="64"/>
  <c r="P29" i="64"/>
  <c r="O17" i="82"/>
  <c r="P17" i="82"/>
  <c r="P26" i="82"/>
  <c r="O29" i="67"/>
  <c r="P29" i="67"/>
  <c r="P22" i="83"/>
  <c r="P30" i="73"/>
  <c r="P39" i="62"/>
  <c r="N38" i="62"/>
  <c r="P38" i="62"/>
  <c r="O38" i="62"/>
  <c r="O19" i="70"/>
  <c r="P19" i="70"/>
  <c r="O39" i="78"/>
  <c r="N39" i="78"/>
  <c r="P39" i="78"/>
  <c r="O24" i="79"/>
  <c r="P24" i="79"/>
  <c r="O38" i="81"/>
  <c r="P38" i="81"/>
  <c r="O38" i="75"/>
  <c r="P38" i="75"/>
  <c r="O18" i="65"/>
  <c r="P18" i="65"/>
  <c r="N18" i="68"/>
  <c r="O18" i="68"/>
  <c r="P18" i="68"/>
  <c r="P20" i="68"/>
  <c r="O21" i="68"/>
  <c r="N23" i="68"/>
  <c r="O23" i="68"/>
  <c r="O19" i="69"/>
  <c r="P19" i="69"/>
  <c r="N33" i="69"/>
  <c r="O33" i="69"/>
  <c r="N36" i="69"/>
  <c r="P36" i="69"/>
  <c r="P40" i="69"/>
  <c r="O36" i="69"/>
  <c r="O42" i="69"/>
  <c r="P42" i="69"/>
  <c r="P45" i="69"/>
  <c r="M45" i="69"/>
  <c r="O26" i="67"/>
  <c r="N32" i="67"/>
  <c r="O32" i="67"/>
  <c r="P32" i="67"/>
  <c r="P35" i="67"/>
  <c r="O24" i="66"/>
  <c r="P24" i="66"/>
  <c r="N16" i="77"/>
  <c r="O16" i="77"/>
  <c r="N36" i="82"/>
  <c r="O36" i="82"/>
  <c r="P36" i="82"/>
  <c r="P20" i="83"/>
  <c r="O20" i="83"/>
  <c r="N32" i="57"/>
  <c r="O32" i="57"/>
  <c r="P32" i="57"/>
  <c r="O29" i="68"/>
  <c r="P29" i="68"/>
  <c r="N17" i="70"/>
  <c r="O17" i="70"/>
  <c r="O36" i="79"/>
  <c r="P36" i="79"/>
  <c r="O26" i="80"/>
  <c r="P26" i="80"/>
  <c r="P30" i="80"/>
  <c r="O38" i="74"/>
  <c r="P38" i="74"/>
  <c r="P44" i="63"/>
  <c r="P34" i="76"/>
  <c r="O29" i="69"/>
  <c r="P29" i="69"/>
  <c r="P35" i="62"/>
  <c r="N38" i="57"/>
  <c r="P38" i="57"/>
  <c r="O38" i="57"/>
  <c r="P18" i="82"/>
  <c r="P20" i="82"/>
  <c r="O42" i="78"/>
  <c r="P42" i="78"/>
  <c r="O18" i="64"/>
  <c r="P18" i="64"/>
  <c r="P20" i="62"/>
  <c r="O19" i="63"/>
  <c r="P19" i="63"/>
  <c r="N27" i="82"/>
  <c r="P42" i="83"/>
  <c r="O44" i="57"/>
  <c r="P44" i="57"/>
  <c r="P41" i="62"/>
  <c r="O41" i="62"/>
  <c r="N41" i="79"/>
  <c r="O41" i="79"/>
  <c r="P41" i="79"/>
  <c r="P25" i="79"/>
  <c r="O42" i="74"/>
  <c r="P42" i="74"/>
  <c r="P45" i="74"/>
  <c r="M45" i="74"/>
  <c r="O43" i="81"/>
  <c r="P43" i="81"/>
  <c r="P37" i="66"/>
  <c r="P40" i="66"/>
  <c r="O27" i="69"/>
  <c r="P27" i="69"/>
  <c r="P29" i="62"/>
  <c r="P30" i="62"/>
  <c r="P23" i="68"/>
  <c r="P34" i="63"/>
  <c r="O34" i="63"/>
  <c r="O42" i="82"/>
  <c r="P42" i="82"/>
  <c r="O24" i="82"/>
  <c r="P24" i="82"/>
  <c r="O33" i="82"/>
  <c r="P33" i="82"/>
  <c r="O17" i="64"/>
  <c r="P17" i="64"/>
  <c r="P20" i="64"/>
  <c r="P27" i="68"/>
  <c r="N27" i="68"/>
  <c r="O27" i="68"/>
  <c r="P36" i="70"/>
  <c r="P40" i="70"/>
  <c r="O38" i="79"/>
  <c r="P38" i="79"/>
  <c r="N38" i="79"/>
  <c r="P20" i="66"/>
  <c r="O37" i="64"/>
  <c r="P37" i="64"/>
  <c r="P38" i="63"/>
  <c r="P40" i="63"/>
  <c r="O38" i="65"/>
  <c r="P38" i="65"/>
  <c r="O34" i="57"/>
  <c r="P34" i="57"/>
  <c r="N43" i="68"/>
  <c r="O43" i="68"/>
  <c r="P27" i="64"/>
  <c r="P30" i="64"/>
  <c r="P37" i="65"/>
  <c r="P36" i="65"/>
  <c r="P28" i="74"/>
  <c r="O28" i="81"/>
  <c r="P28" i="81"/>
  <c r="P44" i="81"/>
  <c r="P38" i="67"/>
  <c r="O38" i="67"/>
  <c r="N19" i="74"/>
  <c r="O19" i="74"/>
  <c r="N26" i="75"/>
  <c r="O26" i="75"/>
  <c r="P43" i="77"/>
  <c r="P39" i="80"/>
  <c r="O44" i="80"/>
  <c r="N44" i="80"/>
  <c r="P44" i="80"/>
  <c r="P45" i="80"/>
  <c r="M45" i="80"/>
  <c r="O16" i="81"/>
  <c r="P16" i="81"/>
  <c r="P20" i="81"/>
  <c r="N16" i="81"/>
  <c r="O43" i="82"/>
  <c r="P43" i="82"/>
  <c r="O36" i="67"/>
  <c r="P36" i="67"/>
  <c r="N38" i="83"/>
  <c r="O38" i="83"/>
  <c r="O18" i="83"/>
  <c r="P18" i="83"/>
  <c r="P19" i="83"/>
  <c r="P35" i="79"/>
  <c r="P25" i="81"/>
  <c r="P44" i="82"/>
  <c r="P28" i="57"/>
  <c r="P23" i="67"/>
  <c r="O36" i="81"/>
  <c r="P36" i="81"/>
  <c r="N41" i="63"/>
  <c r="O41" i="63"/>
  <c r="N43" i="64"/>
  <c r="O43" i="64"/>
  <c r="P17" i="73"/>
  <c r="O19" i="73"/>
  <c r="P19" i="73"/>
  <c r="O19" i="76"/>
  <c r="P19" i="76"/>
  <c r="N19" i="76"/>
  <c r="O22" i="76"/>
  <c r="P22" i="76"/>
  <c r="N22" i="76"/>
  <c r="N24" i="76"/>
  <c r="O24" i="76"/>
  <c r="P24" i="76"/>
  <c r="P25" i="76"/>
  <c r="P31" i="76"/>
  <c r="P35" i="76"/>
  <c r="N36" i="76"/>
  <c r="O42" i="76"/>
  <c r="P42" i="76"/>
  <c r="P45" i="76"/>
  <c r="M45" i="76"/>
  <c r="P44" i="76"/>
  <c r="O27" i="81"/>
  <c r="P27" i="81"/>
  <c r="N27" i="81"/>
  <c r="P29" i="65"/>
  <c r="O37" i="80"/>
  <c r="P37" i="80"/>
  <c r="O39" i="79"/>
  <c r="P39" i="79"/>
  <c r="P19" i="82"/>
  <c r="N21" i="70"/>
  <c r="O21" i="70"/>
  <c r="N23" i="70"/>
  <c r="O23" i="70"/>
  <c r="N26" i="70"/>
  <c r="O26" i="70"/>
  <c r="P26" i="70"/>
  <c r="O43" i="75"/>
  <c r="P43" i="75"/>
  <c r="N16" i="76"/>
  <c r="O16" i="76"/>
  <c r="P16" i="76"/>
  <c r="P28" i="80"/>
  <c r="P31" i="80"/>
  <c r="P31" i="64"/>
  <c r="P35" i="64"/>
  <c r="P31" i="73"/>
  <c r="P32" i="79"/>
  <c r="O32" i="66"/>
  <c r="P32" i="66"/>
  <c r="P28" i="65"/>
  <c r="P30" i="65"/>
  <c r="O31" i="66"/>
  <c r="P31" i="66"/>
  <c r="P35" i="66"/>
  <c r="O39" i="64"/>
  <c r="P39" i="64"/>
  <c r="N18" i="69"/>
  <c r="O26" i="69"/>
  <c r="P26" i="69"/>
  <c r="P30" i="69"/>
  <c r="N39" i="67"/>
  <c r="O39" i="67"/>
  <c r="O42" i="67"/>
  <c r="N17" i="75"/>
  <c r="O17" i="75"/>
  <c r="O43" i="78"/>
  <c r="N43" i="78"/>
  <c r="P43" i="78"/>
  <c r="P34" i="80"/>
  <c r="O36" i="80"/>
  <c r="P36" i="80"/>
  <c r="P24" i="64"/>
  <c r="O19" i="79"/>
  <c r="P19" i="79"/>
  <c r="P20" i="79"/>
  <c r="P17" i="76"/>
  <c r="O44" i="62"/>
  <c r="P44" i="62"/>
  <c r="N21" i="63"/>
  <c r="O21" i="63"/>
  <c r="O23" i="63"/>
  <c r="P23" i="63"/>
  <c r="O26" i="63"/>
  <c r="P26" i="63"/>
  <c r="P30" i="63"/>
  <c r="N39" i="73"/>
  <c r="O39" i="73"/>
  <c r="P39" i="73"/>
  <c r="P40" i="73"/>
  <c r="O44" i="81"/>
  <c r="N33" i="57"/>
  <c r="P17" i="65"/>
  <c r="P20" i="65"/>
  <c r="P44" i="65"/>
  <c r="P45" i="65"/>
  <c r="M45" i="65"/>
  <c r="N16" i="67"/>
  <c r="N22" i="67"/>
  <c r="O22" i="67"/>
  <c r="P22" i="67"/>
  <c r="P25" i="67"/>
  <c r="N28" i="67"/>
  <c r="P18" i="70"/>
  <c r="N44" i="70"/>
  <c r="O44" i="70"/>
  <c r="N16" i="73"/>
  <c r="O16" i="73"/>
  <c r="N21" i="78"/>
  <c r="O21" i="78"/>
  <c r="P21" i="78"/>
  <c r="N23" i="78"/>
  <c r="O23" i="78"/>
  <c r="O34" i="78"/>
  <c r="P34" i="78"/>
  <c r="P35" i="78"/>
  <c r="N37" i="78"/>
  <c r="O37" i="78"/>
  <c r="N44" i="79"/>
  <c r="N16" i="80"/>
  <c r="P16" i="80"/>
  <c r="P20" i="80"/>
  <c r="O16" i="80"/>
  <c r="O38" i="80"/>
  <c r="P38" i="80"/>
  <c r="O32" i="81"/>
  <c r="P32" i="81"/>
  <c r="P35" i="81"/>
  <c r="P34" i="81"/>
  <c r="N37" i="81"/>
  <c r="O37" i="81"/>
  <c r="N29" i="82"/>
  <c r="O29" i="82"/>
  <c r="P29" i="82"/>
  <c r="O32" i="82"/>
  <c r="P32" i="82"/>
  <c r="N36" i="83"/>
  <c r="O36" i="83"/>
  <c r="P36" i="83"/>
  <c r="N30" i="83"/>
  <c r="N41" i="57"/>
  <c r="N32" i="63"/>
  <c r="O32" i="63"/>
  <c r="O23" i="64"/>
  <c r="P23" i="64"/>
  <c r="P25" i="64"/>
  <c r="N19" i="67"/>
  <c r="N26" i="67"/>
  <c r="P26" i="67"/>
  <c r="O28" i="67"/>
  <c r="N42" i="70"/>
  <c r="O42" i="70"/>
  <c r="P42" i="70"/>
  <c r="P18" i="73"/>
  <c r="O21" i="73"/>
  <c r="P21" i="73"/>
  <c r="O37" i="73"/>
  <c r="P37" i="73"/>
  <c r="O19" i="75"/>
  <c r="P19" i="75"/>
  <c r="O21" i="75"/>
  <c r="P21" i="75"/>
  <c r="N28" i="76"/>
  <c r="O28" i="76"/>
  <c r="O44" i="76"/>
  <c r="N36" i="79"/>
  <c r="O18" i="81"/>
  <c r="P18" i="81"/>
  <c r="N21" i="82"/>
  <c r="O21" i="82"/>
  <c r="N23" i="82"/>
  <c r="O17" i="67"/>
  <c r="P17" i="67"/>
  <c r="O27" i="80"/>
  <c r="P27" i="80"/>
  <c r="N21" i="62"/>
  <c r="N31" i="68"/>
  <c r="N31" i="69"/>
  <c r="O31" i="69"/>
  <c r="N34" i="77"/>
  <c r="O34" i="77"/>
  <c r="P34" i="77"/>
  <c r="P35" i="77"/>
  <c r="O37" i="77"/>
  <c r="P38" i="77"/>
  <c r="N41" i="77"/>
  <c r="O41" i="77"/>
  <c r="N19" i="78"/>
  <c r="O19" i="78"/>
  <c r="P19" i="78"/>
  <c r="P20" i="78"/>
  <c r="O34" i="80"/>
  <c r="O26" i="81"/>
  <c r="P26" i="81"/>
  <c r="P30" i="81"/>
  <c r="N42" i="81"/>
  <c r="O42" i="81"/>
  <c r="O26" i="57"/>
  <c r="P26" i="57"/>
  <c r="P30" i="57"/>
  <c r="N21" i="65"/>
  <c r="N32" i="65"/>
  <c r="O32" i="65"/>
  <c r="N22" i="69"/>
  <c r="O22" i="69"/>
  <c r="N21" i="66"/>
  <c r="N23" i="66"/>
  <c r="N27" i="70"/>
  <c r="O36" i="70"/>
  <c r="N33" i="73"/>
  <c r="N32" i="74"/>
  <c r="O32" i="74"/>
  <c r="P32" i="74"/>
  <c r="P35" i="74"/>
  <c r="N37" i="74"/>
  <c r="N17" i="77"/>
  <c r="N37" i="77"/>
  <c r="N27" i="79"/>
  <c r="P27" i="79"/>
  <c r="O27" i="79"/>
  <c r="N29" i="79"/>
  <c r="O29" i="79"/>
  <c r="O17" i="81"/>
  <c r="P17" i="81"/>
  <c r="N41" i="81"/>
  <c r="O41" i="81"/>
  <c r="N21" i="83"/>
  <c r="O21" i="83"/>
  <c r="N28" i="83"/>
  <c r="O28" i="83"/>
  <c r="O27" i="77"/>
  <c r="P27" i="77"/>
  <c r="P30" i="77"/>
  <c r="O34" i="65"/>
  <c r="P34" i="65"/>
  <c r="O28" i="64"/>
  <c r="P28" i="64"/>
  <c r="O27" i="70"/>
  <c r="P27" i="70"/>
  <c r="N29" i="70"/>
  <c r="O29" i="70"/>
  <c r="O34" i="70"/>
  <c r="P34" i="70"/>
  <c r="O38" i="73"/>
  <c r="P38" i="73"/>
  <c r="O42" i="73"/>
  <c r="P42" i="73"/>
  <c r="P45" i="73"/>
  <c r="M45" i="73"/>
  <c r="O23" i="74"/>
  <c r="P23" i="74"/>
  <c r="P25" i="74"/>
  <c r="P26" i="74"/>
  <c r="P30" i="74"/>
  <c r="O18" i="75"/>
  <c r="P18" i="75"/>
  <c r="N29" i="75"/>
  <c r="O28" i="77"/>
  <c r="P28" i="77"/>
  <c r="P34" i="79"/>
  <c r="P17" i="80"/>
  <c r="P33" i="80"/>
  <c r="N39" i="82"/>
  <c r="N43" i="83"/>
  <c r="N23" i="65"/>
  <c r="N36" i="64"/>
  <c r="P42" i="64"/>
  <c r="N21" i="68"/>
  <c r="P21" i="68"/>
  <c r="P25" i="68"/>
  <c r="O24" i="68"/>
  <c r="P24" i="68"/>
  <c r="N42" i="67"/>
  <c r="P42" i="67"/>
  <c r="P45" i="67"/>
  <c r="M45" i="67"/>
  <c r="O42" i="66"/>
  <c r="P42" i="66"/>
  <c r="P45" i="66"/>
  <c r="M45" i="66"/>
  <c r="N32" i="70"/>
  <c r="O32" i="70"/>
  <c r="O24" i="73"/>
  <c r="P24" i="73"/>
  <c r="N17" i="74"/>
  <c r="P17" i="74"/>
  <c r="O17" i="74"/>
  <c r="N32" i="75"/>
  <c r="O32" i="75"/>
  <c r="N36" i="75"/>
  <c r="N41" i="75"/>
  <c r="O41" i="75"/>
  <c r="O41" i="78"/>
  <c r="P41" i="78"/>
  <c r="P45" i="78"/>
  <c r="M45" i="78"/>
  <c r="N41" i="78"/>
  <c r="O34" i="79"/>
  <c r="P22" i="82"/>
  <c r="N25" i="83"/>
  <c r="P39" i="63"/>
  <c r="P26" i="68"/>
  <c r="P30" i="68"/>
  <c r="N36" i="57"/>
  <c r="N24" i="75"/>
  <c r="O24" i="75"/>
  <c r="P24" i="75"/>
  <c r="O43" i="62"/>
  <c r="P43" i="62"/>
  <c r="N36" i="62"/>
  <c r="N17" i="63"/>
  <c r="P25" i="75"/>
  <c r="P35" i="82"/>
  <c r="P40" i="79"/>
  <c r="P45" i="70"/>
  <c r="M45" i="70"/>
  <c r="P20" i="74"/>
  <c r="P49" i="74"/>
  <c r="P40" i="80"/>
  <c r="P45" i="82"/>
  <c r="M45" i="82"/>
  <c r="P29" i="70"/>
  <c r="P30" i="70"/>
  <c r="P35" i="80"/>
  <c r="P49" i="80"/>
  <c r="P41" i="63"/>
  <c r="P45" i="63"/>
  <c r="M45" i="63"/>
  <c r="P21" i="82"/>
  <c r="P29" i="79"/>
  <c r="P30" i="79"/>
  <c r="P42" i="81"/>
  <c r="P23" i="78"/>
  <c r="P25" i="78"/>
  <c r="P49" i="78"/>
  <c r="P44" i="70"/>
  <c r="P39" i="67"/>
  <c r="P40" i="67"/>
  <c r="P43" i="68"/>
  <c r="P45" i="68"/>
  <c r="M45" i="68"/>
  <c r="P17" i="70"/>
  <c r="P20" i="70"/>
  <c r="P36" i="57"/>
  <c r="P40" i="57"/>
  <c r="O31" i="68"/>
  <c r="P31" i="68"/>
  <c r="P35" i="68"/>
  <c r="P49" i="68"/>
  <c r="P16" i="77"/>
  <c r="P41" i="75"/>
  <c r="P45" i="75"/>
  <c r="M45" i="75"/>
  <c r="P28" i="83"/>
  <c r="P17" i="63"/>
  <c r="P20" i="63"/>
  <c r="P49" i="63"/>
  <c r="O25" i="83"/>
  <c r="P25" i="83"/>
  <c r="P29" i="83"/>
  <c r="O36" i="75"/>
  <c r="P36" i="75"/>
  <c r="P40" i="75"/>
  <c r="P22" i="69"/>
  <c r="P25" i="69"/>
  <c r="O21" i="62"/>
  <c r="P21" i="62"/>
  <c r="P25" i="62"/>
  <c r="P25" i="73"/>
  <c r="O19" i="67"/>
  <c r="P19" i="67"/>
  <c r="O36" i="57"/>
  <c r="P23" i="70"/>
  <c r="P37" i="74"/>
  <c r="P40" i="74"/>
  <c r="O37" i="74"/>
  <c r="P31" i="69"/>
  <c r="P45" i="62"/>
  <c r="M45" i="62"/>
  <c r="P41" i="77"/>
  <c r="P45" i="77"/>
  <c r="M45" i="77"/>
  <c r="P16" i="73"/>
  <c r="P20" i="73"/>
  <c r="P26" i="75"/>
  <c r="P43" i="83"/>
  <c r="P44" i="83"/>
  <c r="M44" i="83"/>
  <c r="O36" i="64"/>
  <c r="P36" i="64"/>
  <c r="P40" i="64"/>
  <c r="O33" i="57"/>
  <c r="P33" i="57"/>
  <c r="P35" i="57"/>
  <c r="P20" i="76"/>
  <c r="O18" i="69"/>
  <c r="P18" i="69"/>
  <c r="P20" i="69"/>
  <c r="P21" i="70"/>
  <c r="P25" i="70"/>
  <c r="O36" i="76"/>
  <c r="P36" i="76"/>
  <c r="P40" i="76"/>
  <c r="P37" i="78"/>
  <c r="P40" i="78"/>
  <c r="O27" i="82"/>
  <c r="P27" i="82"/>
  <c r="P30" i="82"/>
  <c r="P23" i="66"/>
  <c r="O16" i="67"/>
  <c r="P16" i="67"/>
  <c r="P39" i="82"/>
  <c r="P40" i="82"/>
  <c r="O39" i="82"/>
  <c r="P32" i="70"/>
  <c r="P35" i="70"/>
  <c r="O33" i="73"/>
  <c r="P33" i="73"/>
  <c r="P35" i="73"/>
  <c r="P28" i="67"/>
  <c r="P30" i="67"/>
  <c r="P32" i="65"/>
  <c r="P35" i="65"/>
  <c r="O29" i="75"/>
  <c r="P29" i="75"/>
  <c r="P41" i="81"/>
  <c r="P45" i="81"/>
  <c r="M45" i="81"/>
  <c r="P37" i="77"/>
  <c r="P40" i="77"/>
  <c r="O21" i="65"/>
  <c r="P21" i="65"/>
  <c r="P25" i="65"/>
  <c r="P49" i="65"/>
  <c r="P28" i="76"/>
  <c r="P30" i="76"/>
  <c r="P32" i="63"/>
  <c r="P35" i="63"/>
  <c r="P21" i="63"/>
  <c r="P25" i="63"/>
  <c r="P43" i="64"/>
  <c r="P45" i="64"/>
  <c r="M45" i="64"/>
  <c r="P19" i="74"/>
  <c r="P40" i="65"/>
  <c r="P33" i="69"/>
  <c r="O21" i="66"/>
  <c r="P21" i="66"/>
  <c r="P25" i="66"/>
  <c r="P49" i="66"/>
  <c r="P38" i="83"/>
  <c r="P39" i="83"/>
  <c r="P32" i="75"/>
  <c r="P35" i="75"/>
  <c r="P23" i="65"/>
  <c r="O23" i="65"/>
  <c r="P21" i="83"/>
  <c r="P24" i="83"/>
  <c r="O43" i="83"/>
  <c r="O17" i="77"/>
  <c r="P17" i="77"/>
  <c r="O23" i="66"/>
  <c r="O17" i="63"/>
  <c r="O23" i="82"/>
  <c r="P23" i="82"/>
  <c r="O41" i="57"/>
  <c r="P41" i="57"/>
  <c r="P45" i="57"/>
  <c r="M45" i="57"/>
  <c r="P37" i="81"/>
  <c r="P40" i="81"/>
  <c r="P49" i="81"/>
  <c r="O44" i="79"/>
  <c r="P44" i="79"/>
  <c r="P45" i="79"/>
  <c r="M45" i="79"/>
  <c r="P17" i="75"/>
  <c r="P20" i="75"/>
  <c r="O30" i="83"/>
  <c r="P30" i="83"/>
  <c r="P34" i="83"/>
  <c r="O36" i="62"/>
  <c r="P36" i="62"/>
  <c r="P40" i="62"/>
  <c r="A49" i="65"/>
  <c r="E13" i="60"/>
  <c r="P49" i="62"/>
  <c r="A49" i="68"/>
  <c r="E15" i="60"/>
  <c r="P49" i="79"/>
  <c r="E18" i="60"/>
  <c r="A49" i="66"/>
  <c r="A49" i="78"/>
  <c r="E25" i="60"/>
  <c r="A49" i="81"/>
  <c r="E28" i="60"/>
  <c r="P48" i="83"/>
  <c r="A48" i="83"/>
  <c r="P20" i="67"/>
  <c r="P49" i="67"/>
  <c r="P49" i="64"/>
  <c r="E27" i="60"/>
  <c r="A49" i="80"/>
  <c r="E12" i="60"/>
  <c r="A49" i="63"/>
  <c r="P35" i="69"/>
  <c r="P49" i="69"/>
  <c r="P49" i="76"/>
  <c r="P20" i="77"/>
  <c r="P49" i="77"/>
  <c r="P30" i="75"/>
  <c r="P49" i="73"/>
  <c r="P25" i="82"/>
  <c r="P49" i="82"/>
  <c r="A49" i="74"/>
  <c r="E21" i="60"/>
  <c r="P49" i="70"/>
  <c r="P49" i="75"/>
  <c r="E16" i="60"/>
  <c r="A49" i="69"/>
  <c r="E17" i="60"/>
  <c r="A49" i="67"/>
  <c r="E24" i="60"/>
  <c r="A49" i="77"/>
  <c r="A49" i="79"/>
  <c r="E26" i="60"/>
  <c r="E23" i="60"/>
  <c r="A49" i="76"/>
  <c r="A49" i="82"/>
  <c r="E29" i="60"/>
  <c r="A49" i="73"/>
  <c r="E20" i="60"/>
  <c r="E22" i="60"/>
  <c r="A49" i="75"/>
  <c r="E19" i="60"/>
  <c r="A49" i="70"/>
  <c r="E11" i="60"/>
  <c r="A49" i="62"/>
  <c r="E14" i="60"/>
  <c r="A49" i="64"/>
  <c r="N16" i="57" l="1"/>
  <c r="O16" i="57" s="1"/>
  <c r="P16" i="57" s="1"/>
  <c r="O19" i="57"/>
  <c r="P19" i="57" s="1"/>
  <c r="N24" i="57"/>
  <c r="O24" i="57" s="1"/>
  <c r="O21" i="57"/>
  <c r="P21" i="57" s="1"/>
  <c r="O17" i="57"/>
  <c r="P17" i="57" s="1"/>
  <c r="O18" i="57"/>
  <c r="P18" i="57" s="1"/>
  <c r="O23" i="57"/>
  <c r="P23" i="57" s="1"/>
  <c r="P20" i="57" l="1"/>
  <c r="P24" i="57"/>
  <c r="P25" i="57" s="1"/>
  <c r="P49" i="57" l="1"/>
  <c r="E10" i="60" s="1"/>
  <c r="A49" i="57" l="1"/>
  <c r="K5" i="60"/>
  <c r="E30" i="60"/>
  <c r="A30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6" authorId="0" shapeId="0" xr:uid="{45B75038-D11C-43B6-8F96-B49FFF5AA4AD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9B489304-4C2A-4EE9-8865-770387A80E25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62DB2452-9AEC-49A0-9543-56C3BDF8B5AC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3280862D-9636-4F46-99DD-3AC863195F55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C3CA4955-7719-41DD-9536-955B6BE136E9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2D3485F6-2F91-4270-ADFE-AB584A7AB053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F079F0AF-7B5B-4A84-A129-4CE2CA40FE5D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485F1858-DA3F-41DB-AA4E-7629B42EC38B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B1920D4C-2CCC-4F4C-B6C0-BEB45212309F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7A221E46-9344-4471-8D3B-4A32F1E122BA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38E975A6-8BEA-4D27-817E-B4AFE8669A62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1E01C24E-E37E-467E-A3B9-A6D846A8DE0C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B9BF5467-FEF5-4016-9FA3-20FBBD062EFF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6A4EC558-3866-4F4A-B615-578AB9DA4813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0870B1F8-431A-4C99-9DB4-16987835037D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BFAA0BDD-3B7B-4FD6-80AC-DEF24D538C0E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6908B7BC-CD33-4ED9-9F35-7A36D7244960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690F9B7C-6A77-4422-8B27-F782A6099632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583985B8-BED3-4524-B36A-71BE795636D3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A94CE6A6-4227-45BF-AC6E-EF2E7D5D5557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It-tjenesten</author>
  </authors>
  <commentList>
    <comment ref="G47" authorId="0" shapeId="0" xr:uid="{EEFF8C7E-7AE2-4B98-9A33-6244F46E97BE}">
      <text>
        <r>
          <rPr>
            <b/>
            <sz val="7"/>
            <color indexed="81"/>
            <rFont val="Tahoma"/>
            <family val="2"/>
          </rPr>
          <t xml:space="preserve">Honorar styrer:
</t>
        </r>
        <r>
          <rPr>
            <sz val="7"/>
            <color indexed="81"/>
            <rFont val="Tahoma"/>
            <family val="2"/>
          </rPr>
          <t>Her skrives antall uker det har vært studenter i barnehagen.
Sjekk for overlappende perioder.</t>
        </r>
        <r>
          <rPr>
            <b/>
            <sz val="7"/>
            <color indexed="81"/>
            <rFont val="Tahoma"/>
            <family val="2"/>
          </rPr>
          <t xml:space="preserve">
</t>
        </r>
        <r>
          <rPr>
            <sz val="7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<sst xmlns="http://schemas.openxmlformats.org/spreadsheetml/2006/main" count="1450" uniqueCount="70">
  <si>
    <t xml:space="preserve"> </t>
  </si>
  <si>
    <t>Frikjøp</t>
  </si>
  <si>
    <t>Arb.pensj</t>
  </si>
  <si>
    <t>Feriep</t>
  </si>
  <si>
    <t>Arb.g.avg</t>
  </si>
  <si>
    <t>Totalt</t>
  </si>
  <si>
    <t>Honorar styrer</t>
  </si>
  <si>
    <t>Beløp</t>
  </si>
  <si>
    <t>Lønn ped</t>
  </si>
  <si>
    <t>Lønn</t>
  </si>
  <si>
    <t>V.ped</t>
  </si>
  <si>
    <t>Timer</t>
  </si>
  <si>
    <t>Brutto årslønn</t>
  </si>
  <si>
    <t>Gruppe</t>
  </si>
  <si>
    <t>Styrerkompensasjon</t>
  </si>
  <si>
    <t>Veiledningspedagogikk</t>
  </si>
  <si>
    <t>Pensjonskompensasjon</t>
  </si>
  <si>
    <t>Feriepenger</t>
  </si>
  <si>
    <t>Arbeidsgiveravgift</t>
  </si>
  <si>
    <t>Antall barnehager:</t>
  </si>
  <si>
    <t>Forklaring til utfylling av skjema for refusjonskrav</t>
  </si>
  <si>
    <t>Anne Hansen</t>
  </si>
  <si>
    <t/>
  </si>
  <si>
    <t>Sum</t>
  </si>
  <si>
    <t>Periode</t>
  </si>
  <si>
    <t>Navn barnehage</t>
  </si>
  <si>
    <t>Praksisperiode</t>
  </si>
  <si>
    <t>Kull</t>
  </si>
  <si>
    <t>Fra dato</t>
  </si>
  <si>
    <t>Til dato</t>
  </si>
  <si>
    <t>Gjelder for:</t>
  </si>
  <si>
    <t>Avtalt praksis</t>
  </si>
  <si>
    <t>Uker 1 stud</t>
  </si>
  <si>
    <t>Uker 2 stu</t>
  </si>
  <si>
    <t>Uker 2 stud</t>
  </si>
  <si>
    <t>Max uker</t>
  </si>
  <si>
    <t>Antall uker:</t>
  </si>
  <si>
    <t>Refusjonskrav for :</t>
  </si>
  <si>
    <t>Antall uker</t>
  </si>
  <si>
    <t>Faktisk praksis</t>
  </si>
  <si>
    <t>Praksisper.</t>
  </si>
  <si>
    <t>Hurlumhei barnehage</t>
  </si>
  <si>
    <t>2. klasse heltid</t>
  </si>
  <si>
    <t>2. klasse deltid</t>
  </si>
  <si>
    <t>3. klasse deltid</t>
  </si>
  <si>
    <t>Hans Olav Knutsen</t>
  </si>
  <si>
    <t>    </t>
  </si>
  <si>
    <t>Møtenavn</t>
  </si>
  <si>
    <t>Møtedato</t>
  </si>
  <si>
    <t>Reisemåte</t>
  </si>
  <si>
    <t>PRAKSIS BARNEHAGELÆRERUTDANNINGEN</t>
  </si>
  <si>
    <t>Navn praksislærer</t>
  </si>
  <si>
    <t>Praksislærers navn</t>
  </si>
  <si>
    <t>Refusjon av rimeligste reisemåte til obligatoriske møter på universitetet - gjelder bare praksisbarnehager utenfor Oslo. Se fliken FORKLARING.</t>
  </si>
  <si>
    <t>Samarbeidsmøte 2.klasse heltid</t>
  </si>
  <si>
    <t>Tog t/r Ski-Oslo</t>
  </si>
  <si>
    <t>Samarbeidsmøte 3.klasse heltid</t>
  </si>
  <si>
    <t>Innføringskurs for nye praksislærere</t>
  </si>
  <si>
    <t>Navn på styrer:</t>
  </si>
  <si>
    <t>Uker med studenter i barnehagen:</t>
  </si>
  <si>
    <t>Tilpassede praksisperioder/ særlige avtaler:</t>
  </si>
  <si>
    <t xml:space="preserve">taler:    5 dager = 1 uke      </t>
  </si>
  <si>
    <t>Barnehageeier</t>
  </si>
  <si>
    <t>Refusjon av rimeligste reisemåte til obligatoriske møter på universitetet - det vil si samarbeidsmøter og kurs for nye praksislærere.</t>
  </si>
  <si>
    <t>Høsten 2025</t>
  </si>
  <si>
    <t>BLH25, 1. heltid</t>
  </si>
  <si>
    <t>BLH24, 2.heltid</t>
  </si>
  <si>
    <t>BLD24, 2.deltid</t>
  </si>
  <si>
    <t>ABLU25, 1.ablu</t>
  </si>
  <si>
    <t>ABLU24, 2.ablu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</si>
</sst>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d/mm/yy;@"/>
  </numFmts>
  <fonts count="23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color indexed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Symbol"/>
      <family val="1"/>
      <charset val="2"/>
    </font>
    <font>
      <sz val="7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5"/>
      <color indexed="10"/>
      <name val="Arial"/>
      <family val="2"/>
    </font>
    <font>
      <b/>
      <u/>
      <sz val="12"/>
      <color indexed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u/>
      <sz val="8"/>
      <color indexed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3" fontId="0" fillId="0" borderId="0" xfId="0" applyNumberFormat="1"/>
    <xf numFmtId="3" fontId="5" fillId="0" borderId="0" xfId="0" applyNumberFormat="1" applyFont="1"/>
    <xf numFmtId="0" fontId="2" fillId="0" borderId="0" xfId="0" applyFont="1"/>
    <xf numFmtId="1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2" borderId="1" xfId="0" applyNumberFormat="1" applyFont="1" applyFill="1" applyBorder="1" applyProtection="1">
      <protection locked="0"/>
    </xf>
    <xf numFmtId="4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6" fillId="0" borderId="1" xfId="0" applyFont="1" applyBorder="1"/>
    <xf numFmtId="3" fontId="6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2" xfId="0" applyFont="1" applyBorder="1"/>
    <xf numFmtId="3" fontId="6" fillId="0" borderId="2" xfId="0" applyNumberFormat="1" applyFont="1" applyBorder="1"/>
    <xf numFmtId="3" fontId="2" fillId="0" borderId="2" xfId="0" applyNumberFormat="1" applyFont="1" applyBorder="1"/>
    <xf numFmtId="0" fontId="2" fillId="0" borderId="2" xfId="0" applyFont="1" applyBorder="1"/>
    <xf numFmtId="0" fontId="0" fillId="0" borderId="2" xfId="0" applyBorder="1"/>
    <xf numFmtId="164" fontId="2" fillId="0" borderId="1" xfId="0" applyNumberFormat="1" applyFont="1" applyBorder="1"/>
    <xf numFmtId="4" fontId="0" fillId="0" borderId="0" xfId="0" applyNumberFormat="1"/>
    <xf numFmtId="10" fontId="0" fillId="0" borderId="0" xfId="0" applyNumberFormat="1"/>
    <xf numFmtId="3" fontId="2" fillId="0" borderId="3" xfId="0" applyNumberFormat="1" applyFont="1" applyBorder="1"/>
    <xf numFmtId="0" fontId="2" fillId="0" borderId="3" xfId="0" applyFont="1" applyBorder="1"/>
    <xf numFmtId="0" fontId="12" fillId="0" borderId="0" xfId="0" applyFont="1" applyAlignment="1">
      <alignment horizontal="left" indent="2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 indent="2"/>
    </xf>
    <xf numFmtId="0" fontId="1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5" fillId="0" borderId="4" xfId="0" applyFont="1" applyBorder="1"/>
    <xf numFmtId="4" fontId="0" fillId="0" borderId="5" xfId="0" applyNumberFormat="1" applyBorder="1"/>
    <xf numFmtId="4" fontId="15" fillId="0" borderId="6" xfId="0" applyNumberFormat="1" applyFont="1" applyBorder="1"/>
    <xf numFmtId="0" fontId="3" fillId="0" borderId="0" xfId="0" applyFont="1"/>
    <xf numFmtId="3" fontId="2" fillId="2" borderId="7" xfId="0" applyNumberFormat="1" applyFont="1" applyFill="1" applyBorder="1" applyProtection="1">
      <protection locked="0"/>
    </xf>
    <xf numFmtId="3" fontId="2" fillId="2" borderId="8" xfId="0" applyNumberFormat="1" applyFont="1" applyFill="1" applyBorder="1" applyProtection="1">
      <protection locked="0"/>
    </xf>
    <xf numFmtId="3" fontId="2" fillId="2" borderId="9" xfId="0" applyNumberFormat="1" applyFont="1" applyFill="1" applyBorder="1" applyProtection="1">
      <protection locked="0"/>
    </xf>
    <xf numFmtId="3" fontId="2" fillId="2" borderId="5" xfId="0" applyNumberFormat="1" applyFont="1" applyFill="1" applyBorder="1" applyProtection="1">
      <protection locked="0"/>
    </xf>
    <xf numFmtId="3" fontId="2" fillId="2" borderId="10" xfId="0" applyNumberFormat="1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0" fontId="8" fillId="0" borderId="0" xfId="0" applyFont="1"/>
    <xf numFmtId="0" fontId="2" fillId="2" borderId="12" xfId="0" applyFont="1" applyFill="1" applyBorder="1" applyProtection="1">
      <protection locked="0"/>
    </xf>
    <xf numFmtId="3" fontId="2" fillId="2" borderId="13" xfId="0" applyNumberFormat="1" applyFont="1" applyFill="1" applyBorder="1" applyProtection="1">
      <protection locked="0"/>
    </xf>
    <xf numFmtId="164" fontId="2" fillId="0" borderId="14" xfId="0" applyNumberFormat="1" applyFont="1" applyBorder="1"/>
    <xf numFmtId="4" fontId="2" fillId="0" borderId="15" xfId="0" applyNumberFormat="1" applyFont="1" applyBorder="1"/>
    <xf numFmtId="4" fontId="2" fillId="0" borderId="4" xfId="0" applyNumberFormat="1" applyFont="1" applyBorder="1"/>
    <xf numFmtId="0" fontId="2" fillId="0" borderId="16" xfId="0" applyFont="1" applyBorder="1"/>
    <xf numFmtId="0" fontId="2" fillId="0" borderId="17" xfId="0" applyFont="1" applyBorder="1"/>
    <xf numFmtId="4" fontId="2" fillId="0" borderId="5" xfId="0" applyNumberFormat="1" applyFont="1" applyBorder="1"/>
    <xf numFmtId="164" fontId="2" fillId="0" borderId="2" xfId="0" applyNumberFormat="1" applyFont="1" applyBorder="1"/>
    <xf numFmtId="4" fontId="2" fillId="0" borderId="2" xfId="0" applyNumberFormat="1" applyFont="1" applyBorder="1"/>
    <xf numFmtId="4" fontId="3" fillId="0" borderId="2" xfId="0" applyNumberFormat="1" applyFont="1" applyBorder="1"/>
    <xf numFmtId="4" fontId="3" fillId="0" borderId="18" xfId="0" applyNumberFormat="1" applyFont="1" applyBorder="1"/>
    <xf numFmtId="1" fontId="2" fillId="0" borderId="2" xfId="0" applyNumberFormat="1" applyFont="1" applyBorder="1"/>
    <xf numFmtId="0" fontId="18" fillId="0" borderId="0" xfId="0" applyFont="1"/>
    <xf numFmtId="0" fontId="2" fillId="0" borderId="12" xfId="0" applyFont="1" applyBorder="1"/>
    <xf numFmtId="3" fontId="2" fillId="0" borderId="15" xfId="0" applyNumberFormat="1" applyFont="1" applyBorder="1"/>
    <xf numFmtId="3" fontId="2" fillId="0" borderId="19" xfId="0" applyNumberFormat="1" applyFont="1" applyBorder="1"/>
    <xf numFmtId="0" fontId="2" fillId="0" borderId="20" xfId="0" applyFont="1" applyBorder="1"/>
    <xf numFmtId="4" fontId="2" fillId="0" borderId="21" xfId="0" applyNumberFormat="1" applyFont="1" applyBorder="1"/>
    <xf numFmtId="4" fontId="2" fillId="0" borderId="3" xfId="0" applyNumberFormat="1" applyFont="1" applyBorder="1"/>
    <xf numFmtId="4" fontId="3" fillId="0" borderId="22" xfId="0" applyNumberFormat="1" applyFont="1" applyBorder="1"/>
    <xf numFmtId="0" fontId="2" fillId="0" borderId="23" xfId="0" applyFont="1" applyBorder="1"/>
    <xf numFmtId="0" fontId="2" fillId="0" borderId="24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3" fontId="2" fillId="0" borderId="16" xfId="0" applyNumberFormat="1" applyFont="1" applyBorder="1"/>
    <xf numFmtId="3" fontId="2" fillId="0" borderId="25" xfId="0" applyNumberFormat="1" applyFont="1" applyBorder="1"/>
    <xf numFmtId="1" fontId="2" fillId="0" borderId="16" xfId="0" applyNumberFormat="1" applyFont="1" applyBorder="1"/>
    <xf numFmtId="1" fontId="2" fillId="0" borderId="25" xfId="0" applyNumberFormat="1" applyFont="1" applyBorder="1"/>
    <xf numFmtId="3" fontId="1" fillId="0" borderId="2" xfId="0" applyNumberFormat="1" applyFont="1" applyBorder="1" applyAlignment="1" applyProtection="1">
      <alignment horizontal="left"/>
      <protection hidden="1"/>
    </xf>
    <xf numFmtId="165" fontId="2" fillId="2" borderId="1" xfId="0" applyNumberFormat="1" applyFont="1" applyFill="1" applyBorder="1" applyProtection="1">
      <protection locked="0"/>
    </xf>
    <xf numFmtId="3" fontId="2" fillId="2" borderId="26" xfId="0" applyNumberFormat="1" applyFont="1" applyFill="1" applyBorder="1" applyProtection="1">
      <protection locked="0"/>
    </xf>
    <xf numFmtId="3" fontId="2" fillId="2" borderId="12" xfId="0" applyNumberFormat="1" applyFont="1" applyFill="1" applyBorder="1" applyProtection="1">
      <protection locked="0"/>
    </xf>
    <xf numFmtId="3" fontId="2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3" fontId="2" fillId="2" borderId="14" xfId="0" applyNumberFormat="1" applyFont="1" applyFill="1" applyBorder="1" applyProtection="1">
      <protection locked="0"/>
    </xf>
    <xf numFmtId="164" fontId="2" fillId="0" borderId="15" xfId="0" applyNumberFormat="1" applyFont="1" applyBorder="1"/>
    <xf numFmtId="3" fontId="2" fillId="2" borderId="27" xfId="0" applyNumberFormat="1" applyFont="1" applyFill="1" applyBorder="1" applyProtection="1">
      <protection locked="0"/>
    </xf>
    <xf numFmtId="3" fontId="2" fillId="2" borderId="28" xfId="0" applyNumberFormat="1" applyFont="1" applyFill="1" applyBorder="1" applyProtection="1">
      <protection locked="0"/>
    </xf>
    <xf numFmtId="164" fontId="2" fillId="0" borderId="29" xfId="0" applyNumberFormat="1" applyFont="1" applyBorder="1"/>
    <xf numFmtId="4" fontId="2" fillId="0" borderId="29" xfId="0" applyNumberFormat="1" applyFont="1" applyBorder="1"/>
    <xf numFmtId="4" fontId="2" fillId="0" borderId="11" xfId="0" applyNumberFormat="1" applyFont="1" applyBorder="1"/>
    <xf numFmtId="164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3" fillId="0" borderId="25" xfId="0" applyNumberFormat="1" applyFont="1" applyBorder="1"/>
    <xf numFmtId="4" fontId="9" fillId="0" borderId="0" xfId="0" applyNumberFormat="1" applyFont="1"/>
    <xf numFmtId="0" fontId="15" fillId="0" borderId="17" xfId="0" applyFont="1" applyBorder="1"/>
    <xf numFmtId="0" fontId="9" fillId="0" borderId="0" xfId="0" applyFont="1"/>
    <xf numFmtId="0" fontId="2" fillId="2" borderId="9" xfId="0" applyFont="1" applyFill="1" applyBorder="1" applyProtection="1">
      <protection locked="0"/>
    </xf>
    <xf numFmtId="4" fontId="2" fillId="2" borderId="5" xfId="0" applyNumberFormat="1" applyFont="1" applyFill="1" applyBorder="1" applyProtection="1">
      <protection locked="0"/>
    </xf>
    <xf numFmtId="0" fontId="15" fillId="3" borderId="20" xfId="0" applyFont="1" applyFill="1" applyBorder="1"/>
    <xf numFmtId="0" fontId="15" fillId="3" borderId="3" xfId="0" applyFont="1" applyFill="1" applyBorder="1"/>
    <xf numFmtId="164" fontId="15" fillId="3" borderId="3" xfId="0" applyNumberFormat="1" applyFont="1" applyFill="1" applyBorder="1"/>
    <xf numFmtId="4" fontId="15" fillId="3" borderId="3" xfId="0" applyNumberFormat="1" applyFont="1" applyFill="1" applyBorder="1"/>
    <xf numFmtId="4" fontId="19" fillId="3" borderId="30" xfId="0" applyNumberFormat="1" applyFont="1" applyFill="1" applyBorder="1"/>
    <xf numFmtId="0" fontId="4" fillId="4" borderId="0" xfId="0" applyFont="1" applyFill="1" applyAlignment="1">
      <alignment horizontal="left"/>
    </xf>
    <xf numFmtId="0" fontId="15" fillId="0" borderId="0" xfId="0" applyFont="1"/>
    <xf numFmtId="0" fontId="3" fillId="0" borderId="12" xfId="0" applyFont="1" applyBorder="1"/>
    <xf numFmtId="3" fontId="3" fillId="0" borderId="15" xfId="0" applyNumberFormat="1" applyFont="1" applyBorder="1"/>
    <xf numFmtId="4" fontId="15" fillId="0" borderId="4" xfId="0" applyNumberFormat="1" applyFont="1" applyBorder="1"/>
    <xf numFmtId="0" fontId="9" fillId="2" borderId="31" xfId="0" applyFont="1" applyFill="1" applyBorder="1" applyProtection="1">
      <protection locked="0"/>
    </xf>
    <xf numFmtId="4" fontId="15" fillId="0" borderId="3" xfId="0" applyNumberFormat="1" applyFont="1" applyBorder="1"/>
    <xf numFmtId="0" fontId="2" fillId="0" borderId="0" xfId="0" applyFont="1" applyAlignment="1">
      <alignment horizontal="center"/>
    </xf>
    <xf numFmtId="165" fontId="2" fillId="0" borderId="0" xfId="0" applyNumberFormat="1" applyFont="1" applyProtection="1">
      <protection locked="0"/>
    </xf>
    <xf numFmtId="165" fontId="2" fillId="0" borderId="32" xfId="0" applyNumberFormat="1" applyFont="1" applyBorder="1" applyProtection="1">
      <protection locked="0"/>
    </xf>
    <xf numFmtId="3" fontId="2" fillId="0" borderId="33" xfId="0" applyNumberFormat="1" applyFont="1" applyBorder="1" applyProtection="1">
      <protection locked="0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34" xfId="0" applyNumberFormat="1" applyFont="1" applyBorder="1" applyAlignment="1" applyProtection="1">
      <alignment horizontal="center"/>
      <protection locked="0"/>
    </xf>
    <xf numFmtId="0" fontId="3" fillId="0" borderId="20" xfId="0" applyFont="1" applyBorder="1"/>
    <xf numFmtId="3" fontId="3" fillId="0" borderId="3" xfId="0" applyNumberFormat="1" applyFont="1" applyBorder="1"/>
    <xf numFmtId="0" fontId="22" fillId="0" borderId="0" xfId="0" applyFont="1"/>
    <xf numFmtId="0" fontId="2" fillId="0" borderId="0" xfId="0" applyFont="1" applyAlignment="1">
      <alignment horizontal="left"/>
    </xf>
    <xf numFmtId="0" fontId="2" fillId="2" borderId="31" xfId="0" applyFont="1" applyFill="1" applyBorder="1" applyProtection="1">
      <protection locked="0"/>
    </xf>
    <xf numFmtId="0" fontId="3" fillId="3" borderId="20" xfId="0" applyFont="1" applyFill="1" applyBorder="1"/>
    <xf numFmtId="0" fontId="3" fillId="3" borderId="3" xfId="0" applyFont="1" applyFill="1" applyBorder="1"/>
    <xf numFmtId="164" fontId="3" fillId="3" borderId="3" xfId="0" applyNumberFormat="1" applyFont="1" applyFill="1" applyBorder="1"/>
    <xf numFmtId="4" fontId="3" fillId="3" borderId="3" xfId="0" applyNumberFormat="1" applyFont="1" applyFill="1" applyBorder="1"/>
    <xf numFmtId="4" fontId="3" fillId="3" borderId="30" xfId="0" applyNumberFormat="1" applyFont="1" applyFill="1" applyBorder="1"/>
    <xf numFmtId="4" fontId="3" fillId="0" borderId="4" xfId="0" applyNumberFormat="1" applyFont="1" applyBorder="1"/>
    <xf numFmtId="0" fontId="3" fillId="0" borderId="17" xfId="0" applyFont="1" applyBorder="1"/>
    <xf numFmtId="165" fontId="2" fillId="0" borderId="1" xfId="0" applyNumberFormat="1" applyFont="1" applyBorder="1"/>
    <xf numFmtId="3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20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3" fontId="2" fillId="0" borderId="1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/>
      <protection locked="0"/>
    </xf>
    <xf numFmtId="3" fontId="2" fillId="2" borderId="5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3" fontId="3" fillId="0" borderId="15" xfId="0" applyNumberFormat="1" applyFont="1" applyBorder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3" fontId="6" fillId="0" borderId="37" xfId="0" applyNumberFormat="1" applyFont="1" applyBorder="1" applyAlignment="1" applyProtection="1">
      <alignment horizontal="center"/>
      <protection locked="0"/>
    </xf>
    <xf numFmtId="3" fontId="6" fillId="0" borderId="38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39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2" borderId="40" xfId="0" applyFont="1" applyFill="1" applyBorder="1" applyAlignment="1" applyProtection="1">
      <alignment horizontal="left"/>
      <protection locked="0"/>
    </xf>
    <xf numFmtId="0" fontId="6" fillId="2" borderId="41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0" fontId="6" fillId="2" borderId="43" xfId="0" applyFont="1" applyFill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5" borderId="20" xfId="0" applyNumberFormat="1" applyFont="1" applyFill="1" applyBorder="1" applyProtection="1">
      <protection locked="0"/>
    </xf>
    <xf numFmtId="0" fontId="0" fillId="0" borderId="30" xfId="0" applyBorder="1"/>
    <xf numFmtId="3" fontId="2" fillId="0" borderId="1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30" xfId="0" applyFont="1" applyFill="1" applyBorder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2" fillId="0" borderId="3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11</xdr:col>
      <xdr:colOff>396902</xdr:colOff>
      <xdr:row>7</xdr:row>
      <xdr:rowOff>117757</xdr:rowOff>
    </xdr:to>
    <xdr:sp macro="" textlink="">
      <xdr:nvSpPr>
        <xdr:cNvPr id="13313" name="Text Box 1">
          <a:extLst>
            <a:ext uri="{FF2B5EF4-FFF2-40B4-BE49-F238E27FC236}">
              <a16:creationId xmlns:a16="http://schemas.microsoft.com/office/drawing/2014/main" id="{B0A67206-9D4D-AB0C-822F-7E1196756AF9}"/>
            </a:ext>
          </a:extLst>
        </xdr:cNvPr>
        <xdr:cNvSpPr txBox="1">
          <a:spLocks noChangeArrowheads="1"/>
        </xdr:cNvSpPr>
      </xdr:nvSpPr>
      <xdr:spPr bwMode="auto">
        <a:xfrm>
          <a:off x="0" y="247651"/>
          <a:ext cx="13877925" cy="13906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SUM-ARK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Her fyller du ut hvilket semester det gjelder, samt barnehageeiers navn.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0" i="0" baseline="0">
              <a:effectLst/>
              <a:latin typeface="+mn-lt"/>
              <a:ea typeface="+mn-ea"/>
              <a:cs typeface="+mn-cs"/>
            </a:rPr>
            <a:t>Ifølge lokal samarbeidsavtale skal barnehagen ha pensjonsordning.</a:t>
          </a: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0</xdr:colOff>
      <xdr:row>8</xdr:row>
      <xdr:rowOff>57151</xdr:rowOff>
    </xdr:from>
    <xdr:to>
      <xdr:col>11</xdr:col>
      <xdr:colOff>396885</xdr:colOff>
      <xdr:row>48</xdr:row>
      <xdr:rowOff>18605</xdr:rowOff>
    </xdr:to>
    <xdr:sp macro="" textlink="">
      <xdr:nvSpPr>
        <xdr:cNvPr id="13314" name="Text Box 2">
          <a:extLst>
            <a:ext uri="{FF2B5EF4-FFF2-40B4-BE49-F238E27FC236}">
              <a16:creationId xmlns:a16="http://schemas.microsoft.com/office/drawing/2014/main" id="{DAC37533-E52D-DF22-7D98-13FCFEEDABCE}"/>
            </a:ext>
          </a:extLst>
        </xdr:cNvPr>
        <xdr:cNvSpPr txBox="1">
          <a:spLocks noChangeArrowheads="1"/>
        </xdr:cNvSpPr>
      </xdr:nvSpPr>
      <xdr:spPr bwMode="auto">
        <a:xfrm>
          <a:off x="0" y="1706661"/>
          <a:ext cx="12736286" cy="73032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900"/>
            </a:lnSpc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+mn-lt"/>
              <a:cs typeface="Arial"/>
            </a:rPr>
            <a:t>Barnehage1 - Barnehage20: For hver barnehage fylles det ut en flik i refusjonsarket.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Barnehagens navn fylles ut i feltet "Refusjonskrav gjelder for:" øverst på fanen/fliken. 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Se ferdigutfylt tabell over ulike kulls praksisperioder og vis til denne i utfyllingen for hver enkelt praksislærer. Se EKSEMPEL-fliken for næmere forklaringer.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For hver praksislærer fylles ut: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Navn</a:t>
          </a: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Brutto årslønn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(kun tall) for 100% stilling. Denne danner grunnlag for beregning av frikjøp.</a:t>
          </a: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Praksisperiode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viser til de ulike studentkullenes perioder, se tabellen øverst på arket. Antall uker i tabellen tilsvarer antall dager praksis for det enkelte kull - 1 uke tilsvarer 5 praksisdager. Eksempel: en periode på 20 praksisdager tilsvarer altså 4 uker i refusjonsutregningen. Fyll inn tallet som viser til det kullet og den praksisperioden praksislæreren har hatt studenter fra.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Avtalt praksis: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 feltet </a:t>
          </a:r>
          <a:r>
            <a:rPr lang="en-US" sz="1200" b="0" i="1" u="none" strike="noStrike" baseline="0">
              <a:solidFill>
                <a:srgbClr val="000000"/>
              </a:solidFill>
              <a:latin typeface="+mn-lt"/>
              <a:cs typeface="Arial"/>
            </a:rPr>
            <a:t>avtalt praksis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fyller du ut hvor mange uker avtalen var på - velg riktig kolonne for å vise om det gjelder 1 eller 2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studenter. </a:t>
          </a:r>
          <a:r>
            <a:rPr lang="en-US" sz="1200" b="0" i="0" baseline="0">
              <a:effectLst/>
              <a:latin typeface="+mn-lt"/>
              <a:ea typeface="+mn-ea"/>
              <a:cs typeface="Arial" panose="020B0604020202020204" pitchFamily="34" charset="0"/>
            </a:rPr>
            <a:t>Siden lønn utbetales etter </a:t>
          </a:r>
          <a:r>
            <a:rPr lang="en-US" sz="1200" b="0" i="1" baseline="0">
              <a:effectLst/>
              <a:latin typeface="+mn-lt"/>
              <a:ea typeface="+mn-ea"/>
              <a:cs typeface="Arial" panose="020B0604020202020204" pitchFamily="34" charset="0"/>
            </a:rPr>
            <a:t>avtalt praksis</a:t>
          </a:r>
          <a:r>
            <a:rPr lang="en-US" sz="1200" b="0" i="0" baseline="0">
              <a:effectLst/>
              <a:latin typeface="+mn-lt"/>
              <a:ea typeface="+mn-ea"/>
              <a:cs typeface="Arial" panose="020B0604020202020204" pitchFamily="34" charset="0"/>
            </a:rPr>
            <a:t> og frikjøpet utbetales etter </a:t>
          </a:r>
          <a:r>
            <a:rPr lang="en-US" sz="1200" b="0" i="1" baseline="0">
              <a:effectLst/>
              <a:latin typeface="+mn-lt"/>
              <a:ea typeface="+mn-ea"/>
              <a:cs typeface="Arial" panose="020B0604020202020204" pitchFamily="34" charset="0"/>
            </a:rPr>
            <a:t>faktisk praksis </a:t>
          </a:r>
          <a:r>
            <a:rPr lang="en-US" sz="1200" b="1" i="0" baseline="0">
              <a:effectLst/>
              <a:latin typeface="+mn-lt"/>
              <a:ea typeface="+mn-ea"/>
              <a:cs typeface="Arial" panose="020B0604020202020204" pitchFamily="34" charset="0"/>
            </a:rPr>
            <a:t>må</a:t>
          </a:r>
          <a:r>
            <a:rPr lang="en-US" sz="1200" b="0" i="0" baseline="0">
              <a:effectLst/>
              <a:latin typeface="+mn-lt"/>
              <a:ea typeface="+mn-ea"/>
              <a:cs typeface="Arial" panose="020B0604020202020204" pitchFamily="34" charset="0"/>
            </a:rPr>
            <a:t> det fylles ut i begge feltene.</a:t>
          </a:r>
          <a:endParaRPr lang="en-US" sz="1200" b="0" i="0" u="none" strike="noStrike" baseline="0">
            <a:solidFill>
              <a:srgbClr val="000000"/>
            </a:solidFill>
            <a:latin typeface="+mn-lt"/>
            <a:cs typeface="Arial" panose="020B060402020202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Faktisk praksis: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I feltet </a:t>
          </a:r>
          <a:r>
            <a:rPr lang="en-US" sz="1200" b="0" i="1" u="none" strike="noStrike" baseline="0">
              <a:solidFill>
                <a:srgbClr val="000000"/>
              </a:solidFill>
              <a:latin typeface="+mn-lt"/>
              <a:cs typeface="Arial"/>
            </a:rPr>
            <a:t>faktisk praksis 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fyller du ut hvor mange uker praksislærer </a:t>
          </a:r>
          <a:r>
            <a:rPr lang="en-US" sz="1200" b="0" i="1" u="none" strike="noStrike" baseline="0">
              <a:solidFill>
                <a:srgbClr val="000000"/>
              </a:solidFill>
              <a:latin typeface="+mn-lt"/>
              <a:cs typeface="Arial"/>
            </a:rPr>
            <a:t>faktisk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hadde studenter - velg riktig kolonne for å vise om det gjelder 1 eller 2 studenter. Siden lønn utbetales etter </a:t>
          </a:r>
          <a:r>
            <a:rPr lang="en-US" sz="1200" b="0" i="1" u="none" strike="noStrike" baseline="0">
              <a:solidFill>
                <a:srgbClr val="000000"/>
              </a:solidFill>
              <a:latin typeface="+mn-lt"/>
              <a:cs typeface="Arial"/>
            </a:rPr>
            <a:t>avtalt praksis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og frikjøpet utbetales etter </a:t>
          </a:r>
          <a:r>
            <a:rPr lang="en-US" sz="1200" b="0" i="1" u="none" strike="noStrike" baseline="0">
              <a:solidFill>
                <a:srgbClr val="000000"/>
              </a:solidFill>
              <a:latin typeface="+mn-lt"/>
              <a:cs typeface="Arial"/>
            </a:rPr>
            <a:t>faktisk praksis </a:t>
          </a: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må</a:t>
          </a: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 det fylles ut i begge feltene.</a:t>
          </a:r>
          <a:endParaRPr lang="en-US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Videreutdanning i pedagogisk veiledning</a:t>
          </a: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Har praksislærer 30 studiepoeng (10 vekttall) pedagogisk veiledning? Hvis ja; fyll inn: 1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Her gjør vi oppmerksom på at honorar for videreutdanning i pedagogisk veiledning blir utbetalt i refusjonen for høstsemesteret men gjelder for hele studieåret. I refusjonsskjemaet for vårsemesteret skal da dette feltet bare fylles ut for praksislærere som ikke har hatt studenter i høstsemesteret.</a:t>
          </a: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Refusjon reiseutlegg</a:t>
          </a:r>
          <a:endParaRPr lang="nb-NO" sz="1200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Praksislærere i praksisbarnehager utenfor Oslo får refundert rimeligste reisemåte til obligatoriske møter på universitetet. Dette gjelder altså samarbeids- og vurderingsmøter knyttet til praksislærerfunksjonen, samt obligatorisk innføringskurs for nye praksislærere.</a:t>
          </a:r>
          <a:endParaRPr lang="nb-NO" sz="12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For hver styrer fylles ut:</a:t>
          </a:r>
        </a:p>
        <a:p>
          <a:pPr algn="l" rtl="0">
            <a:lnSpc>
              <a:spcPts val="1200"/>
            </a:lnSpc>
            <a:defRPr sz="1000"/>
          </a:pPr>
          <a:endParaRPr lang="en-US" sz="12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Honorar styrer</a:t>
          </a:r>
        </a:p>
        <a:p>
          <a:pPr algn="l" rtl="0">
            <a:lnSpc>
              <a:spcPts val="12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Fyll inn antall uker det har vært studenter i barnehagen(e) som denne styreren leder. Dersom praksisperioder overlapper blir godtgjøringen avkortet tilsvarende. </a:t>
          </a:r>
        </a:p>
        <a:p>
          <a:pPr rtl="0">
            <a:lnSpc>
              <a:spcPts val="1200"/>
            </a:lnSpc>
          </a:pPr>
          <a:endParaRPr lang="nb-NO" sz="1200">
            <a:effectLst/>
          </a:endParaRPr>
        </a:p>
        <a:p>
          <a:pPr rtl="0">
            <a:lnSpc>
              <a:spcPts val="1200"/>
            </a:lnSpc>
          </a:pPr>
          <a:endParaRPr lang="nb-NO" sz="1200">
            <a:effectLst/>
          </a:endParaRPr>
        </a:p>
        <a:p>
          <a:pPr rtl="0">
            <a:lnSpc>
              <a:spcPts val="1200"/>
            </a:lnSpc>
          </a:pPr>
          <a:endParaRPr lang="nb-NO" sz="1200">
            <a:effectLst/>
          </a:endParaRPr>
        </a:p>
        <a:p>
          <a:pPr rtl="0">
            <a:lnSpc>
              <a:spcPts val="1200"/>
            </a:lnSpc>
          </a:pPr>
          <a:endParaRPr lang="nb-NO" sz="1200">
            <a:effectLst/>
          </a:endParaRPr>
        </a:p>
        <a:p>
          <a:pPr rtl="0">
            <a:lnSpc>
              <a:spcPts val="1200"/>
            </a:lnSpc>
          </a:pPr>
          <a:endParaRPr lang="nb-NO" sz="1200">
            <a:effectLst/>
          </a:endParaRPr>
        </a:p>
        <a:p>
          <a:pPr rtl="0">
            <a:lnSpc>
              <a:spcPts val="1200"/>
            </a:lnSpc>
          </a:pPr>
          <a:endParaRPr lang="nb-NO" sz="1200">
            <a:effectLst/>
          </a:endParaRPr>
        </a:p>
        <a:p>
          <a:pPr rtl="0">
            <a:lnSpc>
              <a:spcPts val="1100"/>
            </a:lnSpc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Forklaring til beregningskolonnene (hvite celler med utregninger):</a:t>
          </a:r>
        </a:p>
        <a:p>
          <a:pPr rtl="0">
            <a:lnSpc>
              <a:spcPts val="1100"/>
            </a:lnSpc>
          </a:pPr>
          <a:endParaRPr lang="nb-NO" sz="1200">
            <a:effectLst/>
          </a:endParaRPr>
        </a:p>
        <a:p>
          <a:pPr rtl="0">
            <a:lnSpc>
              <a:spcPts val="1100"/>
            </a:lnSpc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Timer: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Antall timer frikjøp i forbindelse med praksislærerfunksjonen, regnes ut fra utfylt </a:t>
          </a:r>
          <a:r>
            <a:rPr lang="en-US" sz="1100" b="0" i="1" baseline="0">
              <a:effectLst/>
              <a:latin typeface="+mn-lt"/>
              <a:ea typeface="+mn-ea"/>
              <a:cs typeface="+mn-cs"/>
            </a:rPr>
            <a:t>faktisk praksis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(antall studenter og antall uker). </a:t>
          </a:r>
          <a:endParaRPr lang="nb-NO" sz="1200">
            <a:effectLst/>
          </a:endParaRPr>
        </a:p>
        <a:p>
          <a:pPr rtl="0">
            <a:lnSpc>
              <a:spcPts val="1200"/>
            </a:lnSpc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Frikjøp: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kompensasjon til barnehagen, regnes ut fra praksislærers </a:t>
          </a:r>
          <a:r>
            <a:rPr lang="en-US" sz="1100" b="1" i="0" baseline="0">
              <a:effectLst/>
              <a:latin typeface="+mn-lt"/>
              <a:ea typeface="+mn-ea"/>
              <a:cs typeface="+mn-cs"/>
            </a:rPr>
            <a:t>årslønn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og antall </a:t>
          </a:r>
          <a:r>
            <a:rPr lang="en-US" sz="1100" b="1" i="0" baseline="0">
              <a:effectLst/>
              <a:latin typeface="+mn-lt"/>
              <a:ea typeface="+mn-ea"/>
              <a:cs typeface="+mn-cs"/>
            </a:rPr>
            <a:t>timer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praksislærer frikjøpes til den aktuelle avtale om praksislærerfunksjon</a:t>
          </a:r>
          <a:endParaRPr lang="nb-NO" sz="1200">
            <a:effectLst/>
          </a:endParaRPr>
        </a:p>
        <a:p>
          <a:pPr rtl="0">
            <a:lnSpc>
              <a:spcPts val="1000"/>
            </a:lnSpc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Lønn: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godtgjøring til praksislærer, beregnet ut fra omfanget av </a:t>
          </a:r>
          <a:r>
            <a:rPr lang="en-US" sz="1100" b="0" i="1" baseline="0">
              <a:effectLst/>
              <a:latin typeface="+mn-lt"/>
              <a:ea typeface="+mn-ea"/>
              <a:cs typeface="+mn-cs"/>
            </a:rPr>
            <a:t>avtalt praksis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(antall studenter og antall uker), jamfør samarbeidsavtale om praksis</a:t>
          </a:r>
          <a:endParaRPr lang="nb-NO" sz="1200">
            <a:effectLst/>
          </a:endParaRPr>
        </a:p>
        <a:p>
          <a:pPr rtl="0">
            <a:lnSpc>
              <a:spcPts val="1200"/>
            </a:lnSpc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Lønn ped: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godtgjøring til praksislærere som har 30 studiepoeng videreutdanning i pedagogisk veiledning for praksislærere</a:t>
          </a:r>
          <a:endParaRPr lang="nb-NO" sz="1200">
            <a:effectLst/>
          </a:endParaRPr>
        </a:p>
        <a:p>
          <a:pPr rtl="0">
            <a:lnSpc>
              <a:spcPts val="900"/>
            </a:lnSpc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Feriep: 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kompensasjon til barnehagen, feriepenger for refusjonsbeløpet</a:t>
          </a:r>
          <a:endParaRPr lang="nb-NO" sz="1200">
            <a:effectLst/>
          </a:endParaRPr>
        </a:p>
        <a:p>
          <a:pPr rtl="0">
            <a:lnSpc>
              <a:spcPts val="1000"/>
            </a:lnSpc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Arb.g.avg: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kompensasjon til barnehagen, arbeidsgiveravgift for refusjonsbeløpet</a:t>
          </a:r>
          <a:endParaRPr lang="nb-NO" sz="12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36</xdr:row>
      <xdr:rowOff>171450</xdr:rowOff>
    </xdr:from>
    <xdr:to>
      <xdr:col>0</xdr:col>
      <xdr:colOff>9525</xdr:colOff>
      <xdr:row>45</xdr:row>
      <xdr:rowOff>123825</xdr:rowOff>
    </xdr:to>
    <xdr:sp macro="" textlink="">
      <xdr:nvSpPr>
        <xdr:cNvPr id="14099" name="Text Box 3">
          <a:extLst>
            <a:ext uri="{FF2B5EF4-FFF2-40B4-BE49-F238E27FC236}">
              <a16:creationId xmlns:a16="http://schemas.microsoft.com/office/drawing/2014/main" id="{23352A5F-D742-877A-C874-F1F413E07D0B}"/>
            </a:ext>
          </a:extLst>
        </xdr:cNvPr>
        <xdr:cNvSpPr txBox="1">
          <a:spLocks noChangeArrowheads="1"/>
        </xdr:cNvSpPr>
      </xdr:nvSpPr>
      <xdr:spPr bwMode="auto">
        <a:xfrm flipH="1">
          <a:off x="0" y="7162800"/>
          <a:ext cx="952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47</xdr:row>
      <xdr:rowOff>22225</xdr:rowOff>
    </xdr:from>
    <xdr:to>
      <xdr:col>0</xdr:col>
      <xdr:colOff>0</xdr:colOff>
      <xdr:row>55</xdr:row>
      <xdr:rowOff>104430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BB0759B5-BA63-6C0C-F5A5-7E5209ADE633}"/>
            </a:ext>
          </a:extLst>
        </xdr:cNvPr>
        <xdr:cNvSpPr txBox="1">
          <a:spLocks noChangeArrowheads="1"/>
        </xdr:cNvSpPr>
      </xdr:nvSpPr>
      <xdr:spPr bwMode="auto">
        <a:xfrm flipH="1">
          <a:off x="0" y="9051925"/>
          <a:ext cx="0" cy="1377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1941B78A-DB03-2747-13E4-762438E5259C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81CAD7C-512E-9EA9-CBAD-24A95EDB7A1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3D6B82B-F153-B21A-BBCC-79B8AAF680DB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A68B2BD-3D2E-592A-4798-6B7BCD597196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E6D5333-A49A-0777-4A0B-843819835A5B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EE579EA-D3B3-8FC6-C916-71CCD74B0CB8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4B8942B2-FFAF-A362-51AD-147EB5BA99A4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4B0ABD1-7438-4D5C-A286-CE6486A298F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5AE071C-DF2D-DCBF-A127-F0DB1CFC467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5422C21-CFD1-2399-E4C3-CBA58C27710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316AAD2-D0AA-F563-EA75-39776D6D36C0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6AB7069-651A-E1E0-05CC-E2378244E854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500" b="0" i="0" u="none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DCC388A5-FB88-CFBA-19DD-26D546BB7736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5410A9C-F2F3-58DC-063A-A1B086EA1CF8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EE626D1-C166-0AFD-ABB1-97863259405F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477FDCC-7869-036F-B4DA-D4FC2C2450F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6EE8A5-75E0-80DB-02A4-6C8EB998083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C1076B2-753C-2C4B-74E8-B2444D4388B4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500" b="0" i="0" u="none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10241" name="Text Box 1">
          <a:extLst>
            <a:ext uri="{FF2B5EF4-FFF2-40B4-BE49-F238E27FC236}">
              <a16:creationId xmlns:a16="http://schemas.microsoft.com/office/drawing/2014/main" id="{06617FE8-F5CE-D53E-03C2-9219037B425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C9E6140-8A6C-166B-74F3-E2C53401A62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FEA0869-B7C9-6EB8-9C7F-2052D758ABE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408F71D-6197-3E92-676E-064A62AA2160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C207F28-665D-3C4D-5A85-EF6605D72FD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C0CE799-6976-1DB6-1182-40D20640D495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52ADB32-B724-ED1A-AFAE-F91FE098B4E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DA6B081-0A95-1AD8-F3A0-09B58692093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EBD4E9D-AB40-392E-97A6-82DC58C404D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C29B31E-EA70-F8DB-FD43-589F0791CCB0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78E80D5-8BDB-DE3A-7A21-533A6811840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CEC8DDD-4EF5-9F35-527D-3FCC4B418C6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109743-1848-4517-5AF2-146A86A8F41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C7EA576-42E3-EA1A-42F9-698F29D1E54F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C39D3A7-22B0-BF96-D1C0-FCE40385D0A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9906333-BBAA-D724-B276-083EE76E5FED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6994D41-1510-E7A7-06C6-9AF3E5A4772F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DF90B1B-F6CD-B0F2-3155-2FB1D19B1360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F6ED21C-CE33-0453-3C09-8FC1B280D4BD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59D816-8C6D-146D-0392-006C8636BB3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D2E2204-2673-8129-1134-B72E6BB9220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1CE35D2-FA15-4FA8-7E48-3F5DC9E049E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19B7DAD-863B-ABFC-62E1-8A3390AAA69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A9747ED-90D0-B21D-AAF7-4F570431B28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endParaRPr lang="en-US" sz="1100" b="1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3DDF58C-1E7B-FD98-337C-2D7F56F05A7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1079816-3F20-F0A5-A59D-4340C61299F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71FB03F-548C-7BDE-BF77-B4C5EDC20020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9D1F2D4-8FA3-9A64-D20D-0117C68C2A3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160DC68-5C26-2611-1F93-8100D2080227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94819A2-D037-EB4A-3537-8C0BC52F3C8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5D642A3-EE2D-DF7D-6371-A3C808AF736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7DAEE83-BE30-3661-47C1-704841C493E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8C5D728-72FF-F67B-5E1E-451DC35E8B4C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403F9E6-2B77-D590-60BD-05F058CACD38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5895B61-85AE-0AF9-8A50-9BBFB926E72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3AF891B-5554-99D7-38B6-39741E15D907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500" b="0" i="0" u="none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DE10D8-B9F8-DFA6-D414-F3CC3BCBE4E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B39B793-B82A-AD5C-8E86-8EBD064A23AB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638903D-D500-962A-7C90-414221F159ED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6B1F6A2-BAC8-0190-274F-63593963503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DEA855F-D35F-FBE1-A84A-6BA2D354D8C4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DE4B713-BCCA-7329-D8A6-2FA6B822C9D5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12</xdr:row>
      <xdr:rowOff>19378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7A148CE-107A-20C9-0D30-F00E27778D65}"/>
            </a:ext>
          </a:extLst>
        </xdr:cNvPr>
        <xdr:cNvSpPr txBox="1">
          <a:spLocks noChangeArrowheads="1"/>
        </xdr:cNvSpPr>
      </xdr:nvSpPr>
      <xdr:spPr bwMode="auto">
        <a:xfrm>
          <a:off x="5635625" y="650875"/>
          <a:ext cx="3530578" cy="12573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ut!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For hjelp til utfyllingen, se fanene som ligger helt til venstre: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FORKLARING og EKSEMPEL</a:t>
          </a:r>
        </a:p>
      </xdr:txBody>
    </xdr:sp>
    <xdr:clientData/>
  </xdr:twoCellAnchor>
  <xdr:twoCellAnchor>
    <xdr:from>
      <xdr:col>1</xdr:col>
      <xdr:colOff>0</xdr:colOff>
      <xdr:row>58</xdr:row>
      <xdr:rowOff>0</xdr:rowOff>
    </xdr:from>
    <xdr:to>
      <xdr:col>14</xdr:col>
      <xdr:colOff>345880</xdr:colOff>
      <xdr:row>62</xdr:row>
      <xdr:rowOff>83836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B9214A0-A168-159A-7323-AD10662471C6}"/>
            </a:ext>
          </a:extLst>
        </xdr:cNvPr>
        <xdr:cNvSpPr txBox="1">
          <a:spLocks noChangeArrowheads="1"/>
        </xdr:cNvSpPr>
      </xdr:nvSpPr>
      <xdr:spPr bwMode="auto">
        <a:xfrm>
          <a:off x="1524000" y="9620250"/>
          <a:ext cx="7169150" cy="6604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Det gis reisegodtgjørelse etter billigste reisemåte til praksisbarnehager utenfor Oslo når øvingslærerne deltar på obligatoriske møter på høgskolen. </a:t>
          </a:r>
        </a:p>
      </xdr:txBody>
    </xdr:sp>
    <xdr:clientData/>
  </xdr:twoCellAnchor>
  <xdr:twoCellAnchor>
    <xdr:from>
      <xdr:col>7</xdr:col>
      <xdr:colOff>0</xdr:colOff>
      <xdr:row>48</xdr:row>
      <xdr:rowOff>0</xdr:rowOff>
    </xdr:from>
    <xdr:to>
      <xdr:col>17</xdr:col>
      <xdr:colOff>3169</xdr:colOff>
      <xdr:row>51</xdr:row>
      <xdr:rowOff>105914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3CD0CF4-9B4B-DDE6-726D-921FC7F9CBBF}"/>
            </a:ext>
          </a:extLst>
        </xdr:cNvPr>
        <xdr:cNvSpPr txBox="1">
          <a:spLocks noChangeArrowheads="1"/>
        </xdr:cNvSpPr>
      </xdr:nvSpPr>
      <xdr:spPr bwMode="auto">
        <a:xfrm>
          <a:off x="5162550" y="8105775"/>
          <a:ext cx="4946644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Totalsum for barnehagen kommer på den grønne linjen.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Denne inkluderer også refusjon av reiseutgifter fra tabellen under.</a:t>
          </a:r>
        </a:p>
      </xdr:txBody>
    </xdr:sp>
    <xdr:clientData/>
  </xdr:twoCellAnchor>
  <xdr:twoCellAnchor>
    <xdr:from>
      <xdr:col>0</xdr:col>
      <xdr:colOff>177800</xdr:colOff>
      <xdr:row>21</xdr:row>
      <xdr:rowOff>0</xdr:rowOff>
    </xdr:from>
    <xdr:to>
      <xdr:col>7</xdr:col>
      <xdr:colOff>15720</xdr:colOff>
      <xdr:row>40</xdr:row>
      <xdr:rowOff>41228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8FA114B-168F-ED98-4752-D0A142145CDC}"/>
            </a:ext>
          </a:extLst>
        </xdr:cNvPr>
        <xdr:cNvSpPr txBox="1">
          <a:spLocks noChangeArrowheads="1"/>
        </xdr:cNvSpPr>
      </xdr:nvSpPr>
      <xdr:spPr bwMode="auto">
        <a:xfrm>
          <a:off x="190500" y="3438525"/>
          <a:ext cx="4879925" cy="3343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Anne Hansen: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1.praksisperiode: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Avtalen (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avtalt praksis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 var at Anne Hansen skulle ha 2 studenter i 4 uker. En student sluttet etter 2 uker. Hansen hadde da (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faktisk praksis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 2 studenter i to uker og 1 student i to uker. Dette fører til redusert frikjøp for de ukene hun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faktisk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bare hadde en student.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2.praksisperidoe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Avtalen var 1 student i to uker, men da det var frafall av studenter på kullet får ikke Hansen studenter denne praksisperioden. Derfor refunderes kun lønn i henhold til avtale (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avtalt praksis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), det blir ikke frikjøp (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faktisk praksis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). Oppsigelsestiden for avtale om praksislærarfunksjon er 4 uker.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3.praksisperiode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Hurra, i denne perioden gikk alt etter planen.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Avtalt praksis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 2 studenter i en uke, og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faktisk praksis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var 2 studenter i 1 uke.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Veiledningsped.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Hansen har 30 studiepoeng pedagogisk veiledning og får utbetalt et tillegg (honorar) for dette. Honoraret betales ut én gang i året (i høstsemesteret) og gjelder for hele studieåret.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155575</xdr:colOff>
      <xdr:row>3</xdr:row>
      <xdr:rowOff>19050</xdr:rowOff>
    </xdr:from>
    <xdr:to>
      <xdr:col>15</xdr:col>
      <xdr:colOff>400014</xdr:colOff>
      <xdr:row>13</xdr:row>
      <xdr:rowOff>19125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FE8F43C-4783-CBA6-488F-4C00972EDB58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155575</xdr:colOff>
      <xdr:row>3</xdr:row>
      <xdr:rowOff>19050</xdr:rowOff>
    </xdr:from>
    <xdr:to>
      <xdr:col>15</xdr:col>
      <xdr:colOff>400014</xdr:colOff>
      <xdr:row>13</xdr:row>
      <xdr:rowOff>19125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D042EE7-A78A-FE48-D8A5-DCB9993D6A24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155575</xdr:colOff>
      <xdr:row>3</xdr:row>
      <xdr:rowOff>19050</xdr:rowOff>
    </xdr:from>
    <xdr:to>
      <xdr:col>15</xdr:col>
      <xdr:colOff>400014</xdr:colOff>
      <xdr:row>13</xdr:row>
      <xdr:rowOff>19125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7D250CE-2455-FF68-DE25-F9AE5EB4597B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155575</xdr:colOff>
      <xdr:row>3</xdr:row>
      <xdr:rowOff>19050</xdr:rowOff>
    </xdr:from>
    <xdr:to>
      <xdr:col>15</xdr:col>
      <xdr:colOff>400014</xdr:colOff>
      <xdr:row>13</xdr:row>
      <xdr:rowOff>19125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A1871D4-466B-5D76-2A06-4C6CD3268B7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155575</xdr:colOff>
      <xdr:row>3</xdr:row>
      <xdr:rowOff>19050</xdr:rowOff>
    </xdr:from>
    <xdr:to>
      <xdr:col>15</xdr:col>
      <xdr:colOff>400014</xdr:colOff>
      <xdr:row>13</xdr:row>
      <xdr:rowOff>19125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7D1BB18-B5F9-C6CB-DCF1-2CD40EC6FF23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19050</xdr:rowOff>
    </xdr:from>
    <xdr:to>
      <xdr:col>15</xdr:col>
      <xdr:colOff>400416</xdr:colOff>
      <xdr:row>14</xdr:row>
      <xdr:rowOff>92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44047A3-F7BE-9BEF-627C-00D3C938460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EC8150-5EB8-BF49-190D-B4775FE48C5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152CDF2-FCBB-2E05-C7D3-2411F7D83EDB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413DBA4-9F8E-5A8B-4BF9-59991D69F1B8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D11BAD5-A47A-F646-25B4-9137C2BFEF3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84AA439-C42A-EC43-4F05-2C9924AC809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E90E9A2-2A5A-E4F0-C653-D864418321D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7447F8-6269-BA57-EE7D-5FE1EB95522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9A21341-3DAC-E9B9-610A-00493BE27B7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822EDE5-F2D0-D1CA-6E1B-F081D84BB87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DF723F8-1DBE-C0C7-3247-571E255166E6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FB0E966-5BD2-C370-E522-CC08E31978C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801CA3E-2B44-738F-B18F-6C5A5DEAF25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500" b="0" i="0" u="none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24BCB0-3616-D0CC-C29D-17A8AB8429A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76F3617-2431-CC91-FBE7-21774CEFADAD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21F9C5D-1089-20E0-CBBD-94259FE52C65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2654B71-BF1D-47CD-C1F4-86287247A27C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9259CEB-A679-6FD6-E041-700CCFB853A6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240B1F0-0442-8F5E-4889-CF8DF4955D44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500" b="0" i="0" u="none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Arial" panose="020B0604020202020204" pitchFamily="34" charset="0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  <a:latin typeface="+mn-lt"/>
            <a:cs typeface="Arial" panose="020B0604020202020204" pitchFamily="34" charset="0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6</xdr:row>
      <xdr:rowOff>98425</xdr:rowOff>
    </xdr:from>
    <xdr:to>
      <xdr:col>10</xdr:col>
      <xdr:colOff>311196</xdr:colOff>
      <xdr:row>13</xdr:row>
      <xdr:rowOff>3193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83DF7D74-DE79-1515-8CB9-A769F69FA779}"/>
            </a:ext>
          </a:extLst>
        </xdr:cNvPr>
        <xdr:cNvSpPr txBox="1">
          <a:spLocks noChangeArrowheads="1"/>
        </xdr:cNvSpPr>
      </xdr:nvSpPr>
      <xdr:spPr bwMode="auto">
        <a:xfrm>
          <a:off x="4600575" y="2266950"/>
          <a:ext cx="3562350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en-US" sz="1500" b="1" i="0" u="none" strike="noStrike" baseline="0">
            <a:solidFill>
              <a:srgbClr val="FF66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fylles ut -</a:t>
          </a:r>
          <a:endParaRPr lang="en-US" sz="1000" b="0" i="0" u="none" strike="noStrike" baseline="0">
            <a:solidFill>
              <a:srgbClr val="FF66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fliken FORKLARING</a:t>
          </a:r>
        </a:p>
        <a:p>
          <a:pPr algn="l" rtl="0">
            <a:defRPr sz="1000"/>
          </a:pPr>
          <a:endParaRPr lang="en-US" sz="1500" b="1" i="0" u="none" strike="noStrike" baseline="0">
            <a:solidFill>
              <a:srgbClr val="FF66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12</xdr:row>
      <xdr:rowOff>16173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A9A87581-163A-ABB1-1620-71211C5EA9C9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7E978E9E-1748-25C9-F620-FB450F0F0566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3BF5000-1C6E-AE6B-72E6-2D5BEAE49A86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5B70312-5508-DFAF-1DCA-5093D0990AB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DFDB2F6-5BD7-2EB1-238B-ACAAA2D20DB4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240064C9-8C21-F366-7ED3-1467A8DA7AB8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8501134-13ED-B0B7-D230-D59F9C0C15A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A881AD1-EF0D-B28D-DF35-7DDE2069FC6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47149E5-BC02-0759-4706-7F47951DE0F7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DA35DCF-E601-7EC5-A372-942D6AA6321C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FB7B3DD-B7C4-8F04-C104-2B7324F1FCC7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F5F2764-A675-9D67-2D6A-A26247F526C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276A8B0-15D5-C71A-5DC4-4A226984998F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FB3EDE9-1014-DA1D-625F-77B0B8BDA25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59670C2-D6E2-BB0C-70E0-47DFB3CBDE3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Kun gule felter skal fylles ut</a:t>
          </a:r>
          <a:endParaRPr lang="nb-NO" sz="1600">
            <a:effectLst/>
          </a:endParaRPr>
        </a:p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For hjelp til utfyllingen, se flikene som ligger helt til venstre:</a:t>
          </a:r>
          <a:endParaRPr lang="nb-NO" sz="1600">
            <a:effectLst/>
          </a:endParaRPr>
        </a:p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FORKLARING og EKSEMPEL</a:t>
          </a:r>
          <a:endParaRPr lang="nb-NO" sz="1600">
            <a:effectLst/>
          </a:endParaRP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16044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A5293E2-E260-3093-5456-21383A1E0827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endParaRPr lang="en-US" sz="1100" b="1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223B6B9C-F99C-D226-233E-0ED363C1111A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E2CFD3D-319B-B990-0D00-A58A2D355AB1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56BAFBD-9D20-1E7E-FB9D-6C53E90F32A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799661E-44CE-9FB6-758C-729B2F0EE008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146050</xdr:colOff>
      <xdr:row>3</xdr:row>
      <xdr:rowOff>3175</xdr:rowOff>
    </xdr:from>
    <xdr:to>
      <xdr:col>15</xdr:col>
      <xdr:colOff>400282</xdr:colOff>
      <xdr:row>13</xdr:row>
      <xdr:rowOff>16045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F765225-A8A3-6271-1ABF-3125EC9AEE3B}"/>
            </a:ext>
          </a:extLst>
        </xdr:cNvPr>
        <xdr:cNvSpPr txBox="1">
          <a:spLocks noChangeArrowheads="1"/>
        </xdr:cNvSpPr>
      </xdr:nvSpPr>
      <xdr:spPr bwMode="auto">
        <a:xfrm>
          <a:off x="5619750" y="657225"/>
          <a:ext cx="3546453" cy="12510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146050</xdr:colOff>
      <xdr:row>3</xdr:row>
      <xdr:rowOff>3175</xdr:rowOff>
    </xdr:from>
    <xdr:to>
      <xdr:col>15</xdr:col>
      <xdr:colOff>397179</xdr:colOff>
      <xdr:row>13</xdr:row>
      <xdr:rowOff>98455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4FF3789-1EB4-CF02-A2E1-1864C8AA3D88}"/>
            </a:ext>
          </a:extLst>
        </xdr:cNvPr>
        <xdr:cNvSpPr txBox="1">
          <a:spLocks noChangeArrowheads="1"/>
        </xdr:cNvSpPr>
      </xdr:nvSpPr>
      <xdr:spPr bwMode="auto">
        <a:xfrm>
          <a:off x="561975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DDE7679E-ECE3-CECA-EA97-C9B89737D822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8937FE7-C68F-1416-6DDA-D7F95848291F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E641C78-653C-5C3E-F4A9-DB7A05273DEB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6ADB20E-223B-05A1-0E82-B3A30C34367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15875</xdr:rowOff>
    </xdr:from>
    <xdr:to>
      <xdr:col>15</xdr:col>
      <xdr:colOff>400205</xdr:colOff>
      <xdr:row>13</xdr:row>
      <xdr:rowOff>15950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4E66459-E143-F076-CA1D-3A6A3ACCBE2E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40957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Kun gule felter skal fylles ut</a:t>
          </a:r>
        </a:p>
        <a:p>
          <a:pPr algn="l" rtl="0">
            <a:defRPr sz="1000"/>
          </a:pPr>
          <a:r>
            <a:rPr lang="en-US" sz="1500" b="1" i="0" u="none" strike="noStrike" baseline="0">
              <a:solidFill>
                <a:srgbClr val="FF6600"/>
              </a:solidFill>
              <a:latin typeface="Arial"/>
              <a:cs typeface="Arial"/>
            </a:rPr>
            <a:t>Se faneark EKSEMPEL OG FORKLARING</a:t>
          </a:r>
        </a:p>
      </xdr:txBody>
    </xdr:sp>
    <xdr:clientData/>
  </xdr:twoCellAnchor>
  <xdr:twoCellAnchor>
    <xdr:from>
      <xdr:col>8</xdr:col>
      <xdr:colOff>139700</xdr:colOff>
      <xdr:row>3</xdr:row>
      <xdr:rowOff>3175</xdr:rowOff>
    </xdr:from>
    <xdr:to>
      <xdr:col>15</xdr:col>
      <xdr:colOff>400499</xdr:colOff>
      <xdr:row>13</xdr:row>
      <xdr:rowOff>98455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C6BC990A-F281-0D4C-3B7E-529BFB5A0CE0}"/>
            </a:ext>
          </a:extLst>
        </xdr:cNvPr>
        <xdr:cNvSpPr txBox="1">
          <a:spLocks noChangeArrowheads="1"/>
        </xdr:cNvSpPr>
      </xdr:nvSpPr>
      <xdr:spPr bwMode="auto">
        <a:xfrm>
          <a:off x="5638800" y="657225"/>
          <a:ext cx="3530578" cy="14002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Kun gule felter skal fylles ut.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  <a:p>
          <a:pPr rtl="0"/>
          <a:r>
            <a:rPr lang="en-US" sz="15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 hjelp til utfylling, se fanene FORKLARING og EKSEMPEL til venstre i dette regnearket.</a:t>
          </a:r>
          <a:endParaRPr lang="nb-NO" sz="1500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9C95B-C7ED-4DAB-85F3-1D6BBF66E16B}">
  <sheetPr codeName="Ark1"/>
  <dimension ref="A1:A68"/>
  <sheetViews>
    <sheetView zoomScale="98" zoomScaleNormal="98" workbookViewId="0">
      <selection activeCell="AA34" sqref="AA34:AC60"/>
    </sheetView>
  </sheetViews>
  <sheetFormatPr baseColWidth="10" defaultColWidth="9.140625" defaultRowHeight="12.75" x14ac:dyDescent="0.2"/>
  <cols>
    <col min="1" max="1" width="86.42578125" style="28" customWidth="1"/>
  </cols>
  <sheetData>
    <row r="1" spans="1:1" ht="19.5" x14ac:dyDescent="0.3">
      <c r="A1" s="106" t="s">
        <v>20</v>
      </c>
    </row>
    <row r="2" spans="1:1" ht="15.75" x14ac:dyDescent="0.25">
      <c r="A2" s="26"/>
    </row>
    <row r="3" spans="1:1" ht="15.75" x14ac:dyDescent="0.25">
      <c r="A3" s="26"/>
    </row>
    <row r="4" spans="1:1" ht="15.75" x14ac:dyDescent="0.25">
      <c r="A4" s="26"/>
    </row>
    <row r="5" spans="1:1" ht="15.75" x14ac:dyDescent="0.25">
      <c r="A5" s="26"/>
    </row>
    <row r="6" spans="1:1" ht="15.75" x14ac:dyDescent="0.25">
      <c r="A6" s="26"/>
    </row>
    <row r="7" spans="1:1" ht="15.75" x14ac:dyDescent="0.25">
      <c r="A7" s="26"/>
    </row>
    <row r="8" spans="1:1" ht="15.75" x14ac:dyDescent="0.25">
      <c r="A8" s="26"/>
    </row>
    <row r="9" spans="1:1" ht="15.75" x14ac:dyDescent="0.25">
      <c r="A9" s="27"/>
    </row>
    <row r="10" spans="1:1" ht="15" x14ac:dyDescent="0.25">
      <c r="A10" s="24"/>
    </row>
    <row r="11" spans="1:1" ht="15" x14ac:dyDescent="0.25">
      <c r="A11" s="25"/>
    </row>
    <row r="12" spans="1:1" ht="15" x14ac:dyDescent="0.25">
      <c r="A12" s="25"/>
    </row>
    <row r="13" spans="1:1" ht="15" x14ac:dyDescent="0.25">
      <c r="A13" s="25"/>
    </row>
    <row r="14" spans="1:1" ht="15" x14ac:dyDescent="0.25">
      <c r="A14" s="25"/>
    </row>
    <row r="15" spans="1:1" ht="15" x14ac:dyDescent="0.25">
      <c r="A15" s="25"/>
    </row>
    <row r="16" spans="1:1" ht="15" x14ac:dyDescent="0.25">
      <c r="A16" s="25"/>
    </row>
    <row r="17" spans="1:1" ht="15" x14ac:dyDescent="0.25">
      <c r="A17" s="25"/>
    </row>
    <row r="18" spans="1:1" ht="15" x14ac:dyDescent="0.25">
      <c r="A18" s="25"/>
    </row>
    <row r="19" spans="1:1" ht="15" x14ac:dyDescent="0.25">
      <c r="A19" s="25"/>
    </row>
    <row r="20" spans="1:1" ht="15" x14ac:dyDescent="0.25">
      <c r="A20" s="25"/>
    </row>
    <row r="21" spans="1:1" ht="15" x14ac:dyDescent="0.25">
      <c r="A21" s="25"/>
    </row>
    <row r="22" spans="1:1" ht="15" x14ac:dyDescent="0.25">
      <c r="A22" s="25"/>
    </row>
    <row r="23" spans="1:1" ht="15" x14ac:dyDescent="0.25">
      <c r="A23" s="25"/>
    </row>
    <row r="24" spans="1:1" ht="15" x14ac:dyDescent="0.25">
      <c r="A24" s="25"/>
    </row>
    <row r="25" spans="1:1" ht="15" x14ac:dyDescent="0.25">
      <c r="A25" s="25"/>
    </row>
    <row r="26" spans="1:1" ht="15" x14ac:dyDescent="0.25">
      <c r="A26" s="25"/>
    </row>
    <row r="27" spans="1:1" ht="15" x14ac:dyDescent="0.25">
      <c r="A27" s="25"/>
    </row>
    <row r="28" spans="1:1" ht="15" x14ac:dyDescent="0.25">
      <c r="A28" s="25"/>
    </row>
    <row r="29" spans="1:1" ht="15" x14ac:dyDescent="0.25">
      <c r="A29" s="25"/>
    </row>
    <row r="30" spans="1:1" ht="15" x14ac:dyDescent="0.25">
      <c r="A30" s="25"/>
    </row>
    <row r="31" spans="1:1" ht="15" x14ac:dyDescent="0.25">
      <c r="A31" s="25"/>
    </row>
    <row r="32" spans="1:1" ht="15" x14ac:dyDescent="0.25">
      <c r="A32" s="25"/>
    </row>
    <row r="33" spans="1:1" ht="15" x14ac:dyDescent="0.25">
      <c r="A33" s="25"/>
    </row>
    <row r="34" spans="1:1" ht="15" x14ac:dyDescent="0.25">
      <c r="A34" s="25"/>
    </row>
    <row r="35" spans="1:1" ht="15" x14ac:dyDescent="0.25">
      <c r="A35" s="25"/>
    </row>
    <row r="36" spans="1:1" ht="15" x14ac:dyDescent="0.25">
      <c r="A36" s="25"/>
    </row>
    <row r="37" spans="1:1" ht="15" x14ac:dyDescent="0.25">
      <c r="A37" s="25"/>
    </row>
    <row r="38" spans="1:1" ht="15" x14ac:dyDescent="0.25">
      <c r="A38" s="25"/>
    </row>
    <row r="39" spans="1:1" ht="15" x14ac:dyDescent="0.25">
      <c r="A39" s="25"/>
    </row>
    <row r="41" spans="1:1" ht="15" x14ac:dyDescent="0.25">
      <c r="A41" s="25"/>
    </row>
    <row r="42" spans="1:1" ht="15" x14ac:dyDescent="0.25">
      <c r="A42" s="25"/>
    </row>
    <row r="43" spans="1:1" ht="15" x14ac:dyDescent="0.25">
      <c r="A43" s="25"/>
    </row>
    <row r="44" spans="1:1" ht="15.75" x14ac:dyDescent="0.25">
      <c r="A44" s="27"/>
    </row>
    <row r="45" spans="1:1" ht="15.75" x14ac:dyDescent="0.25">
      <c r="A45" s="26"/>
    </row>
    <row r="46" spans="1:1" ht="15" x14ac:dyDescent="0.25">
      <c r="A46" s="25"/>
    </row>
    <row r="48" spans="1:1" x14ac:dyDescent="0.2">
      <c r="A48" s="29"/>
    </row>
    <row r="49" spans="1:1" x14ac:dyDescent="0.2">
      <c r="A49" s="29"/>
    </row>
    <row r="50" spans="1:1" x14ac:dyDescent="0.2">
      <c r="A50" s="29"/>
    </row>
    <row r="51" spans="1:1" x14ac:dyDescent="0.2">
      <c r="A51" s="29"/>
    </row>
    <row r="52" spans="1:1" x14ac:dyDescent="0.2">
      <c r="A52" s="29"/>
    </row>
    <row r="58" spans="1:1" x14ac:dyDescent="0.2">
      <c r="A58" s="30"/>
    </row>
    <row r="59" spans="1:1" x14ac:dyDescent="0.2">
      <c r="A59" s="30"/>
    </row>
    <row r="60" spans="1:1" x14ac:dyDescent="0.2">
      <c r="A60" s="30" t="s">
        <v>46</v>
      </c>
    </row>
    <row r="61" spans="1:1" x14ac:dyDescent="0.2">
      <c r="A61" s="30"/>
    </row>
    <row r="62" spans="1:1" ht="15" x14ac:dyDescent="0.25">
      <c r="A62" s="25"/>
    </row>
    <row r="63" spans="1:1" ht="15.75" x14ac:dyDescent="0.25">
      <c r="A63" s="27"/>
    </row>
    <row r="64" spans="1:1" ht="15" x14ac:dyDescent="0.25">
      <c r="A64" s="25"/>
    </row>
    <row r="65" spans="1:1" ht="15" x14ac:dyDescent="0.25">
      <c r="A65" s="25"/>
    </row>
    <row r="66" spans="1:1" ht="15" x14ac:dyDescent="0.25">
      <c r="A66" s="25"/>
    </row>
    <row r="67" spans="1:1" ht="15" x14ac:dyDescent="0.25">
      <c r="A67" s="25"/>
    </row>
    <row r="68" spans="1:1" ht="15" x14ac:dyDescent="0.25">
      <c r="A68" s="25"/>
    </row>
  </sheetData>
  <sheetProtection password="DB73" sheet="1" objects="1" scenarios="1" selectLockedCells="1" selectUnlockedCells="1"/>
  <phoneticPr fontId="9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4F84-A02B-4713-9EEB-6EB8AFD48E03}">
  <sheetPr codeName="Ark10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5:E65"/>
    <mergeCell ref="G65:O65"/>
    <mergeCell ref="B63:E63"/>
    <mergeCell ref="G63:O63"/>
    <mergeCell ref="B47:C47"/>
    <mergeCell ref="F12:G12"/>
    <mergeCell ref="B64:E64"/>
    <mergeCell ref="G64:O64"/>
    <mergeCell ref="B70:E70"/>
    <mergeCell ref="G70:O70"/>
    <mergeCell ref="B54:E54"/>
    <mergeCell ref="G60:O60"/>
    <mergeCell ref="B56:E56"/>
    <mergeCell ref="G57:O57"/>
    <mergeCell ref="B67:E67"/>
    <mergeCell ref="G67:O67"/>
    <mergeCell ref="B61:E61"/>
    <mergeCell ref="G61:O61"/>
    <mergeCell ref="B66:E66"/>
    <mergeCell ref="G66:O66"/>
    <mergeCell ref="B71:E71"/>
    <mergeCell ref="G71:O71"/>
    <mergeCell ref="B68:E68"/>
    <mergeCell ref="G68:O68"/>
    <mergeCell ref="B69:E69"/>
    <mergeCell ref="G69:O69"/>
    <mergeCell ref="B62:E62"/>
    <mergeCell ref="G62:O62"/>
    <mergeCell ref="B55:E55"/>
    <mergeCell ref="G55:O55"/>
    <mergeCell ref="G56:O56"/>
    <mergeCell ref="B60:E60"/>
    <mergeCell ref="B53:E53"/>
    <mergeCell ref="G59:O59"/>
    <mergeCell ref="B58:E58"/>
    <mergeCell ref="B59:E59"/>
    <mergeCell ref="G53:O53"/>
    <mergeCell ref="G54:O54"/>
    <mergeCell ref="B57:E57"/>
    <mergeCell ref="G58:O58"/>
    <mergeCell ref="A2:B2"/>
    <mergeCell ref="C2:G2"/>
    <mergeCell ref="F4:G4"/>
    <mergeCell ref="I2:Q2"/>
    <mergeCell ref="F14:G14"/>
    <mergeCell ref="D14:E14"/>
    <mergeCell ref="F11:G11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36523300-1EFC-443B-A507-33A991EB4412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31FBAD5A-D4F4-478C-97CE-666EB082F0A8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F0E4FF81-F55C-4145-A9D5-56C393B69E8B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B3C92737-1DD1-402A-8A47-80951D8322ED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B13192AB-81DC-44AD-A65D-DC0CDD4840DB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D959261D-E85F-457D-8284-E27C8926F168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842518C6-D534-4C3A-B694-262B4BDC0800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56DB57D0-4399-4F9F-BC60-9905BDA8F880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9F7C9AAB-58C9-438B-B698-27F2DAC288FE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57BA8A1E-E382-4D16-84A4-2D0C18B427BC}">
      <formula1>0</formula1>
      <formula2>16</formula2>
    </dataValidation>
    <dataValidation allowBlank="1" showInputMessage="1" showErrorMessage="1" promptTitle="Navn" prompt="Her fylles ut navn på barnehagen" sqref="C2:G2" xr:uid="{B99ECDC6-AAE5-4710-A6B5-2EB581092620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69471-EDAC-4680-9C63-DC9AAAB8A11B}">
  <sheetPr codeName="Ark11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5:E65"/>
    <mergeCell ref="G65:O65"/>
    <mergeCell ref="B63:E63"/>
    <mergeCell ref="G63:O63"/>
    <mergeCell ref="B47:C47"/>
    <mergeCell ref="F12:G12"/>
    <mergeCell ref="B64:E64"/>
    <mergeCell ref="G64:O64"/>
    <mergeCell ref="B70:E70"/>
    <mergeCell ref="G70:O70"/>
    <mergeCell ref="B54:E54"/>
    <mergeCell ref="G60:O60"/>
    <mergeCell ref="B56:E56"/>
    <mergeCell ref="G57:O57"/>
    <mergeCell ref="B67:E67"/>
    <mergeCell ref="G67:O67"/>
    <mergeCell ref="B61:E61"/>
    <mergeCell ref="G61:O61"/>
    <mergeCell ref="B66:E66"/>
    <mergeCell ref="G66:O66"/>
    <mergeCell ref="B71:E71"/>
    <mergeCell ref="G71:O71"/>
    <mergeCell ref="B68:E68"/>
    <mergeCell ref="G68:O68"/>
    <mergeCell ref="B69:E69"/>
    <mergeCell ref="G69:O69"/>
    <mergeCell ref="B62:E62"/>
    <mergeCell ref="G62:O62"/>
    <mergeCell ref="B55:E55"/>
    <mergeCell ref="G55:O55"/>
    <mergeCell ref="G56:O56"/>
    <mergeCell ref="B60:E60"/>
    <mergeCell ref="B53:E53"/>
    <mergeCell ref="G59:O59"/>
    <mergeCell ref="B58:E58"/>
    <mergeCell ref="B59:E59"/>
    <mergeCell ref="G53:O53"/>
    <mergeCell ref="G54:O54"/>
    <mergeCell ref="B57:E57"/>
    <mergeCell ref="G58:O58"/>
    <mergeCell ref="A2:B2"/>
    <mergeCell ref="C2:G2"/>
    <mergeCell ref="F4:G4"/>
    <mergeCell ref="I2:Q2"/>
    <mergeCell ref="F14:G14"/>
    <mergeCell ref="D14:E14"/>
    <mergeCell ref="F11:G11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0857DC84-6AF7-4029-B2FA-9B559E1D284E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9A66EAD6-9664-46B7-81BF-9DBD5A0EDEB1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1CAF1B2F-F167-49EC-BB99-FBE07D7D5B56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DA65F465-8E2A-4059-BB11-76C952B340EA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067B9831-AABF-4B47-9C44-71968B603998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72925CEF-1DE2-48E8-9DB6-635DEAC6148D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8E401DF1-4059-40A3-8B6A-E0B2F7E39C35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963CB3F3-B511-441F-8C28-72EEB880194E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14B89EFB-FE46-4494-A7C5-313655C730B7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2FC5C513-6AF9-40E9-AD49-71499A46AEE6}">
      <formula1>0</formula1>
      <formula2>16</formula2>
    </dataValidation>
    <dataValidation allowBlank="1" showInputMessage="1" showErrorMessage="1" promptTitle="Navn" prompt="Her fylles ut navn på barnehagen" sqref="C2:G2" xr:uid="{97DC0651-5845-4337-963F-6B28BF21D381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A292-CC61-4C4D-9C82-7C3D18B0A940}">
  <sheetPr codeName="Ark12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71:E71"/>
    <mergeCell ref="G71:O71"/>
    <mergeCell ref="B69:E69"/>
    <mergeCell ref="G69:O69"/>
    <mergeCell ref="B70:E70"/>
    <mergeCell ref="G70:O70"/>
    <mergeCell ref="G62:O62"/>
    <mergeCell ref="G68:O68"/>
    <mergeCell ref="B64:E64"/>
    <mergeCell ref="G64:O64"/>
    <mergeCell ref="B65:E65"/>
    <mergeCell ref="G65:O65"/>
    <mergeCell ref="B66:E66"/>
    <mergeCell ref="G66:O66"/>
    <mergeCell ref="B67:E67"/>
    <mergeCell ref="G67:O67"/>
    <mergeCell ref="B68:E68"/>
    <mergeCell ref="B63:E63"/>
    <mergeCell ref="G63:O63"/>
    <mergeCell ref="G55:O55"/>
    <mergeCell ref="G56:O56"/>
    <mergeCell ref="B61:E61"/>
    <mergeCell ref="G61:O61"/>
    <mergeCell ref="B57:E57"/>
    <mergeCell ref="B56:E56"/>
    <mergeCell ref="G57:O57"/>
    <mergeCell ref="G58:O58"/>
    <mergeCell ref="G59:O59"/>
    <mergeCell ref="B60:E60"/>
    <mergeCell ref="B59:E59"/>
    <mergeCell ref="G60:O60"/>
    <mergeCell ref="B58:E58"/>
    <mergeCell ref="B62:E62"/>
    <mergeCell ref="B55:E55"/>
    <mergeCell ref="A2:B2"/>
    <mergeCell ref="C2:G2"/>
    <mergeCell ref="F4:G4"/>
    <mergeCell ref="F11:G11"/>
    <mergeCell ref="G53:O53"/>
    <mergeCell ref="G54:O54"/>
    <mergeCell ref="F12:G12"/>
    <mergeCell ref="B47:C47"/>
    <mergeCell ref="I2:Q2"/>
    <mergeCell ref="F14:G14"/>
    <mergeCell ref="D14:E14"/>
    <mergeCell ref="B54:E54"/>
    <mergeCell ref="B53:E53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2E49962F-8FD3-4D36-9DC8-0B24B094DDA5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5CD92076-1147-4C35-9407-F37F7DF082B9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300AFFD9-079A-4FCB-93EE-E67B44DAB45A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6372EE78-C1C8-4164-9324-67D2974C9395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986C8007-F13E-4B9F-9011-571890D2EBA5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D6BFE010-72B4-4090-8592-D2E506659E82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47F06C35-F87B-483A-8225-D6BB5AD24706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BFF953D9-1FA2-4B02-B0AB-AAE1B6745E27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EC1B665E-6922-4A47-BC96-7E55FA5FD4E8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64D61A0D-7024-499C-9B8F-6F104FA0BCC5}">
      <formula1>0</formula1>
      <formula2>16</formula2>
    </dataValidation>
    <dataValidation allowBlank="1" showInputMessage="1" showErrorMessage="1" promptTitle="Navn" prompt="Her fylles ut navn på barnehagen" sqref="C2:G2" xr:uid="{4C5CB03B-6744-4EBB-983E-149E50A4C233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E55-97F9-4C3C-ABAB-7599D1E42F90}">
  <sheetPr codeName="Ark13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5:E65"/>
    <mergeCell ref="G65:O65"/>
    <mergeCell ref="B63:E63"/>
    <mergeCell ref="G63:O63"/>
    <mergeCell ref="B47:C47"/>
    <mergeCell ref="F12:G12"/>
    <mergeCell ref="B64:E64"/>
    <mergeCell ref="G64:O64"/>
    <mergeCell ref="B70:E70"/>
    <mergeCell ref="G70:O70"/>
    <mergeCell ref="B54:E54"/>
    <mergeCell ref="G60:O60"/>
    <mergeCell ref="B56:E56"/>
    <mergeCell ref="G57:O57"/>
    <mergeCell ref="B67:E67"/>
    <mergeCell ref="G67:O67"/>
    <mergeCell ref="B61:E61"/>
    <mergeCell ref="G61:O61"/>
    <mergeCell ref="B66:E66"/>
    <mergeCell ref="G66:O66"/>
    <mergeCell ref="B71:E71"/>
    <mergeCell ref="G71:O71"/>
    <mergeCell ref="B68:E68"/>
    <mergeCell ref="G68:O68"/>
    <mergeCell ref="B69:E69"/>
    <mergeCell ref="G69:O69"/>
    <mergeCell ref="B62:E62"/>
    <mergeCell ref="G62:O62"/>
    <mergeCell ref="B55:E55"/>
    <mergeCell ref="G55:O55"/>
    <mergeCell ref="G56:O56"/>
    <mergeCell ref="B60:E60"/>
    <mergeCell ref="B53:E53"/>
    <mergeCell ref="G59:O59"/>
    <mergeCell ref="B58:E58"/>
    <mergeCell ref="B59:E59"/>
    <mergeCell ref="G53:O53"/>
    <mergeCell ref="G54:O54"/>
    <mergeCell ref="B57:E57"/>
    <mergeCell ref="G58:O58"/>
    <mergeCell ref="A2:B2"/>
    <mergeCell ref="C2:G2"/>
    <mergeCell ref="F4:G4"/>
    <mergeCell ref="I2:Q2"/>
    <mergeCell ref="F14:G14"/>
    <mergeCell ref="D14:E14"/>
    <mergeCell ref="F11:G11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921D61C4-718E-4FB3-87C9-2D5B127B36F1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A1A2F1C2-5EF9-4B4D-B7DD-69BDB8B068B0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835EC2F6-E2E1-4FE4-A392-E2E08D44AF04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50277B54-BADD-4C61-B3FA-97DA961D957C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1C67544C-BD36-489F-AA0D-F721D24307FF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DC223887-AC2E-4BC3-A05D-04508B3C1646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28343147-DEC0-4DD2-A8EF-96EBDA23E96F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87540A5E-005A-4B82-A4F0-03FDEEED58C9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2464A285-4B24-4B60-A939-D08F8874F7AB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800C995B-04C5-4A61-8E3A-47495A3439E0}">
      <formula1>0</formula1>
      <formula2>16</formula2>
    </dataValidation>
    <dataValidation allowBlank="1" showInputMessage="1" showErrorMessage="1" promptTitle="Navn" prompt="Her fylles ut navn på barnehagen" sqref="C2:G2" xr:uid="{2AB0601A-9BC5-4C83-9E94-98CA1D1B029D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4D3F-0B6A-47F0-B1CF-FFF729075FED}">
  <sheetPr codeName="Ark15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70:E70"/>
    <mergeCell ref="G70:O70"/>
    <mergeCell ref="B71:E71"/>
    <mergeCell ref="G71:O71"/>
    <mergeCell ref="B66:E66"/>
    <mergeCell ref="G66:O66"/>
    <mergeCell ref="B67:E67"/>
    <mergeCell ref="G67:O67"/>
    <mergeCell ref="B68:E68"/>
    <mergeCell ref="G68:O68"/>
    <mergeCell ref="B65:E65"/>
    <mergeCell ref="G65:O65"/>
    <mergeCell ref="B47:C47"/>
    <mergeCell ref="B69:E69"/>
    <mergeCell ref="G69:O69"/>
    <mergeCell ref="B61:E61"/>
    <mergeCell ref="G61:O61"/>
    <mergeCell ref="B62:E62"/>
    <mergeCell ref="G62:O62"/>
    <mergeCell ref="B63:E63"/>
    <mergeCell ref="G63:O63"/>
    <mergeCell ref="B64:E64"/>
    <mergeCell ref="B58:E58"/>
    <mergeCell ref="G58:O58"/>
    <mergeCell ref="B59:E59"/>
    <mergeCell ref="G59:O59"/>
    <mergeCell ref="B60:E60"/>
    <mergeCell ref="G60:O60"/>
    <mergeCell ref="G64:O64"/>
    <mergeCell ref="B55:E55"/>
    <mergeCell ref="G55:O55"/>
    <mergeCell ref="B56:E56"/>
    <mergeCell ref="G56:O56"/>
    <mergeCell ref="B57:E57"/>
    <mergeCell ref="G57:O57"/>
    <mergeCell ref="B53:E53"/>
    <mergeCell ref="G53:O53"/>
    <mergeCell ref="F11:G11"/>
    <mergeCell ref="F12:G12"/>
    <mergeCell ref="B54:E54"/>
    <mergeCell ref="G54:O54"/>
    <mergeCell ref="A2:B2"/>
    <mergeCell ref="C2:G2"/>
    <mergeCell ref="I2:Q2"/>
    <mergeCell ref="F4:G4"/>
    <mergeCell ref="D14:E14"/>
    <mergeCell ref="F14:G14"/>
  </mergeCells>
  <dataValidations count="11">
    <dataValidation type="whole" allowBlank="1" showErrorMessage="1" errorTitle="For mange uker" error="Max 16 uker" promptTitle="Antall uker" prompt="Max 16 uker i praksisperioden" sqref="E12" xr:uid="{B0551B81-5D7C-4860-BD29-461D75A29EE7}">
      <formula1>0</formula1>
      <formula2>16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BB54C561-ECD5-4B66-A499-1A8F872C14BD}">
      <formula1>0</formula1>
      <formula2>1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8A680A7A-0D6E-4943-B44B-9E8785B48D2E}">
      <formula1>0</formula1>
      <formula2>7</formula2>
    </dataValidation>
    <dataValidation type="whole" allowBlank="1" showInputMessage="1" showErrorMessage="1" errorTitle="Antall uker" error="Max antall uker er 16" sqref="D16:G19 D41:G44 D36:G39 D31:G34 D26:G29 D21:G24" xr:uid="{CE83D034-B637-4D19-8147-FD8F8EAA8676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B4D1D381-CB65-4A1F-B467-2CAC214DD403}">
      <formula1>0</formula1>
      <formula2>999999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AEDB2E25-D813-48CB-8D79-5F79CBF94223}">
      <formula1>0</formula1>
      <formula2>16</formula2>
    </dataValidation>
    <dataValidation type="whole" allowBlank="1" showErrorMessage="1" errorTitle="Peaksisperiode" error="Periode 1 - 4" promptTitle="Brutto årslønn" prompt="Skriv inn brutto årslønn for øvingslærer." sqref="C45 C20 C40 C35 C30 C25" xr:uid="{B3304B1F-6D07-4D35-9EAD-392E0F30A1DE}">
      <formula1>0</formula1>
      <formula2>4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4004546C-5608-4EAF-9B4A-99103108F2B1}">
      <formula1>3</formula1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4BD01C3C-ADE9-4443-BD0B-F985977E0CD3}">
      <formula1>0</formula1>
      <formula2>16</formula2>
    </dataValidation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DFD5867D-F87B-4418-BD59-9D98C68BB180}">
      <formula1>0</formula1>
      <formula2>16</formula2>
    </dataValidation>
    <dataValidation allowBlank="1" showInputMessage="1" showErrorMessage="1" promptTitle="Navn" prompt="Her fylles ut navn på barnehagen" sqref="C2:G2" xr:uid="{2CE3C2B7-C58E-4C47-97CD-35CD80F782E6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309D-8CA4-4EF5-B1CD-90DC3E5AB4A8}">
  <sheetPr codeName="Ark16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70:E70"/>
    <mergeCell ref="G70:O70"/>
    <mergeCell ref="B71:E71"/>
    <mergeCell ref="G71:O71"/>
    <mergeCell ref="B66:E66"/>
    <mergeCell ref="G66:O66"/>
    <mergeCell ref="B67:E67"/>
    <mergeCell ref="G67:O67"/>
    <mergeCell ref="B68:E68"/>
    <mergeCell ref="G68:O68"/>
    <mergeCell ref="B65:E65"/>
    <mergeCell ref="G65:O65"/>
    <mergeCell ref="B47:C47"/>
    <mergeCell ref="B69:E69"/>
    <mergeCell ref="G69:O69"/>
    <mergeCell ref="B61:E61"/>
    <mergeCell ref="G61:O61"/>
    <mergeCell ref="B62:E62"/>
    <mergeCell ref="G62:O62"/>
    <mergeCell ref="B63:E63"/>
    <mergeCell ref="G63:O63"/>
    <mergeCell ref="B64:E64"/>
    <mergeCell ref="B58:E58"/>
    <mergeCell ref="G58:O58"/>
    <mergeCell ref="B59:E59"/>
    <mergeCell ref="G59:O59"/>
    <mergeCell ref="B60:E60"/>
    <mergeCell ref="G60:O60"/>
    <mergeCell ref="G64:O64"/>
    <mergeCell ref="B55:E55"/>
    <mergeCell ref="G55:O55"/>
    <mergeCell ref="B56:E56"/>
    <mergeCell ref="G56:O56"/>
    <mergeCell ref="B57:E57"/>
    <mergeCell ref="G57:O57"/>
    <mergeCell ref="B53:E53"/>
    <mergeCell ref="G53:O53"/>
    <mergeCell ref="F11:G11"/>
    <mergeCell ref="F12:G12"/>
    <mergeCell ref="B54:E54"/>
    <mergeCell ref="G54:O54"/>
    <mergeCell ref="A2:B2"/>
    <mergeCell ref="C2:G2"/>
    <mergeCell ref="I2:Q2"/>
    <mergeCell ref="F4:G4"/>
    <mergeCell ref="D14:E14"/>
    <mergeCell ref="F14:G14"/>
  </mergeCells>
  <dataValidations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5E01B79B-BE35-4756-8939-29844DBAE86F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695CE1C8-1C84-47B2-A92B-63A4F4068406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A70A6C13-1507-41DF-B5FC-BC11768D38CC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9C518782-90BA-4281-AE99-4EE0DB5E1C18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0B992183-9FD3-4F4F-A002-FFD699519F46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02D49309-7869-45B7-9E44-67893847E075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DD6BA273-46EE-401F-B917-753543C792B6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F459983A-0801-43F3-A977-C2472FF61E7A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B310B23F-26F4-4471-9415-77847C0D5C0A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03C81303-63CD-456E-8AFA-1EF023EE9DE1}">
      <formula1>0</formula1>
      <formula2>16</formula2>
    </dataValidation>
    <dataValidation allowBlank="1" showInputMessage="1" showErrorMessage="1" promptTitle="Navn" prompt="Her fylles ut navn på barnehagen" sqref="C2:G2" xr:uid="{405DBD4B-FD4F-4366-AB1E-EF7A243D3BC6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9A56-1DD8-4541-9CD6-98AA285949E0}">
  <sheetPr codeName="Ark17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1:G11"/>
    <mergeCell ref="B47:C47"/>
    <mergeCell ref="A2:B2"/>
    <mergeCell ref="C2:G2"/>
    <mergeCell ref="I2:Q2"/>
    <mergeCell ref="F4:G4"/>
    <mergeCell ref="F12:G12"/>
  </mergeCells>
  <dataValidations count="11">
    <dataValidation type="whole" allowBlank="1" showErrorMessage="1" errorTitle="For mange uker" error="Max 16 uker" promptTitle="Antall uker" prompt="Max 16 uker i praksisperioden" sqref="E12" xr:uid="{1301A0E1-50DE-4EF3-96A1-E5EC2F4478A6}">
      <formula1>0</formula1>
      <formula2>16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9BC8A46F-8F09-497D-9398-C2C5D57063EE}">
      <formula1>0</formula1>
      <formula2>1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1D336DE4-44A8-4E67-93C4-AE2F2188F70C}">
      <formula1>0</formula1>
      <formula2>7</formula2>
    </dataValidation>
    <dataValidation type="whole" allowBlank="1" showInputMessage="1" showErrorMessage="1" errorTitle="Antall uker" error="Max antall uker er 16" sqref="D16:G19 D41:G44 D36:G39 D31:G34 D26:G29 D21:G24" xr:uid="{86E92519-A1E6-446E-8A09-59BDF092B9B0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4783CA9F-CAE3-4CF9-B4DD-321B2133F1A3}">
      <formula1>0</formula1>
      <formula2>999999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2A972665-AB5E-4EA5-B971-4C0BEFBB262C}">
      <formula1>0</formula1>
      <formula2>16</formula2>
    </dataValidation>
    <dataValidation type="whole" allowBlank="1" showErrorMessage="1" errorTitle="Peaksisperiode" error="Periode 1 - 4" promptTitle="Brutto årslønn" prompt="Skriv inn brutto årslønn for øvingslærer." sqref="C45 C20 C40 C35 C30 C25" xr:uid="{A08F2D9F-1F17-4FC0-A225-04A42224FC5A}">
      <formula1>0</formula1>
      <formula2>4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73C703DB-6D4D-44D4-BBC7-C99C92A89DAD}">
      <formula1>3</formula1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9DDF7ABB-98B6-456F-8599-9C17DB519609}">
      <formula1>0</formula1>
      <formula2>16</formula2>
    </dataValidation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FDE3891F-2F35-4090-9797-AD83A2B0FCA8}">
      <formula1>0</formula1>
      <formula2>16</formula2>
    </dataValidation>
    <dataValidation allowBlank="1" showInputMessage="1" showErrorMessage="1" promptTitle="Navn" prompt="Her fylles ut navn på barnehagen" sqref="C2:G2" xr:uid="{D2BAE4E2-4DAF-42FF-93AC-1BEBC42B6655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1496-382A-46E6-AC6C-03E19B75394D}">
  <sheetPr codeName="Ark18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2:G12"/>
    <mergeCell ref="B47:C47"/>
    <mergeCell ref="A2:B2"/>
    <mergeCell ref="C2:G2"/>
    <mergeCell ref="I2:Q2"/>
    <mergeCell ref="F4:G4"/>
    <mergeCell ref="F11:G11"/>
  </mergeCells>
  <dataValidations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9CAA641F-AF10-4627-8742-54B4BA477E19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CD6C1BF1-9BBE-439B-B09D-6749F795C4C7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A435E056-D646-4BFB-9134-A4F564B6CB6E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A1A90A99-F11F-4C58-A0FE-60B72B782ABA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105C1706-F36D-4AA6-9406-15D7BA12FDF7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458EAA6F-1214-4585-A4CE-AB312EAB5739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1CE5E608-D88F-41A6-9C14-81E1BD606AAF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D44FBD61-DFC4-4CB3-9393-C7D710A85716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101CE5BE-3A79-4AFD-A519-9F591811F45B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793B95E3-07CE-4073-B1D8-76FDB1FC7F1B}">
      <formula1>0</formula1>
      <formula2>16</formula2>
    </dataValidation>
    <dataValidation allowBlank="1" showInputMessage="1" showErrorMessage="1" promptTitle="Navn" prompt="Her fylles ut navn på barnehagen" sqref="C2:G2" xr:uid="{F73BA6D5-2FE4-452B-8F81-A1B6E2588711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6933-36F0-41C5-B081-02A83AE20C3D}">
  <sheetPr codeName="Ark19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2:G12"/>
    <mergeCell ref="B47:C47"/>
    <mergeCell ref="A2:B2"/>
    <mergeCell ref="C2:G2"/>
    <mergeCell ref="I2:Q2"/>
    <mergeCell ref="F4:G4"/>
    <mergeCell ref="F11:G11"/>
  </mergeCells>
  <dataValidations count="11">
    <dataValidation type="whole" allowBlank="1" showErrorMessage="1" errorTitle="For mange uker" error="Max 16 uker" promptTitle="Antall uker" prompt="Max 16 uker i praksisperioden" sqref="E12" xr:uid="{C6F6B7C3-9A6C-4867-9D59-94BC7EEA84FC}">
      <formula1>0</formula1>
      <formula2>16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E1AA5CDB-49D1-4B17-84B7-7AC488AF809D}">
      <formula1>0</formula1>
      <formula2>1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F3D3048E-960E-483F-B059-FAA32763EB4D}">
      <formula1>0</formula1>
      <formula2>7</formula2>
    </dataValidation>
    <dataValidation type="whole" allowBlank="1" showInputMessage="1" showErrorMessage="1" errorTitle="Antall uker" error="Max antall uker er 16" sqref="D16:G19 D41:G44 D36:G39 D31:G34 D26:G29 D21:G24" xr:uid="{28192D57-5F0A-4242-8682-6B67FC2186C9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ED640691-DF92-4CAB-A510-541F34DC6161}">
      <formula1>0</formula1>
      <formula2>999999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6F308393-5A71-4B38-879F-1D7395BA1031}">
      <formula1>0</formula1>
      <formula2>16</formula2>
    </dataValidation>
    <dataValidation type="whole" allowBlank="1" showErrorMessage="1" errorTitle="Peaksisperiode" error="Periode 1 - 4" promptTitle="Brutto årslønn" prompt="Skriv inn brutto årslønn for øvingslærer." sqref="C45 C20 C40 C35 C30 C25" xr:uid="{FABA0DAF-6822-4391-9193-566E065924DF}">
      <formula1>0</formula1>
      <formula2>4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A09AF0DF-EA86-4457-80A8-6F1AFD5B8B6F}">
      <formula1>3</formula1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71C8C769-AD21-4259-B9D8-0E732820729C}">
      <formula1>0</formula1>
      <formula2>16</formula2>
    </dataValidation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B58B54A3-0F36-49E2-857C-E8EB958B4DFF}">
      <formula1>0</formula1>
      <formula2>16</formula2>
    </dataValidation>
    <dataValidation allowBlank="1" showInputMessage="1" showErrorMessage="1" promptTitle="Navn" prompt="Her fylles ut navn på barnehagen" sqref="C2:G2" xr:uid="{74BDB22A-E300-4A80-BB91-A9EBF92B4AF2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AB92-C217-40A0-B62E-C9910B474F5B}">
  <sheetPr codeName="Ark20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2:G12"/>
    <mergeCell ref="B47:C47"/>
    <mergeCell ref="A2:B2"/>
    <mergeCell ref="C2:G2"/>
    <mergeCell ref="I2:Q2"/>
    <mergeCell ref="F4:G4"/>
    <mergeCell ref="F11:G11"/>
  </mergeCells>
  <dataValidations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08D2994F-00CD-453D-96CF-6FE81127AD78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657A383D-D923-4F89-82B4-883B562FD086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40CF28E2-63C6-4AD2-B176-9B368D971E2D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408DCF9A-A134-4255-8ABC-DACCCDE387B7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4846E782-05EF-4D41-BA4B-E789E175746E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30324261-DF8D-4AB8-8D04-8EFE235581AE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DB6D0E8B-C9AA-4374-A456-7FFAF79DB27A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AC502010-398F-4CA4-96AD-FC9B071F3DF1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A85522B8-D85A-457F-A5A3-4BA93683D8A3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65E92720-7E1B-4F57-9C32-4E4EFBD973A5}">
      <formula1>0</formula1>
      <formula2>16</formula2>
    </dataValidation>
    <dataValidation allowBlank="1" showInputMessage="1" showErrorMessage="1" promptTitle="Navn" prompt="Her fylles ut navn på barnehagen" sqref="C2:G2" xr:uid="{29C101D3-AA7F-4DF9-A440-E0305D6CCBCB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FA79-98A5-456F-BC19-A162DFF1DB49}">
  <sheetPr codeName="Ark2"/>
  <dimension ref="A1:Q71"/>
  <sheetViews>
    <sheetView topLeftCell="A6" zoomScaleNormal="100" workbookViewId="0">
      <selection activeCell="B66" sqref="B66:E66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 t="s">
        <v>41</v>
      </c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79">
        <v>42635</v>
      </c>
      <c r="D5" s="79">
        <v>42659</v>
      </c>
      <c r="E5" s="6">
        <v>4</v>
      </c>
      <c r="F5" s="144" t="s">
        <v>42</v>
      </c>
      <c r="G5" s="145"/>
      <c r="H5" s="5"/>
      <c r="I5" s="5"/>
      <c r="J5" s="5"/>
    </row>
    <row r="6" spans="1:17" s="3" customFormat="1" ht="11.25" x14ac:dyDescent="0.2">
      <c r="B6" s="73">
        <v>2</v>
      </c>
      <c r="C6" s="79">
        <v>42677</v>
      </c>
      <c r="D6" s="79">
        <v>42688</v>
      </c>
      <c r="E6" s="6">
        <v>2</v>
      </c>
      <c r="F6" s="144" t="s">
        <v>43</v>
      </c>
      <c r="G6" s="145"/>
      <c r="H6" s="5"/>
      <c r="I6" s="5"/>
      <c r="J6" s="5"/>
    </row>
    <row r="7" spans="1:17" s="3" customFormat="1" ht="11.25" x14ac:dyDescent="0.2">
      <c r="B7" s="73">
        <v>3</v>
      </c>
      <c r="C7" s="79">
        <v>42709</v>
      </c>
      <c r="D7" s="79">
        <v>42713</v>
      </c>
      <c r="E7" s="6">
        <v>1</v>
      </c>
      <c r="F7" s="144" t="s">
        <v>44</v>
      </c>
      <c r="G7" s="145"/>
      <c r="H7" s="5"/>
      <c r="I7" s="5"/>
      <c r="J7" s="5"/>
    </row>
    <row r="8" spans="1:17" s="3" customFormat="1" ht="11.25" x14ac:dyDescent="0.2">
      <c r="B8" s="73">
        <v>4</v>
      </c>
      <c r="C8" s="79"/>
      <c r="D8" s="79"/>
      <c r="E8" s="6"/>
      <c r="F8" s="144"/>
      <c r="G8" s="145"/>
      <c r="H8" s="5"/>
      <c r="I8" s="5"/>
      <c r="J8" s="5"/>
    </row>
    <row r="9" spans="1:17" s="3" customFormat="1" ht="11.25" x14ac:dyDescent="0.2">
      <c r="B9" s="73">
        <v>5</v>
      </c>
      <c r="C9" s="79"/>
      <c r="D9" s="79"/>
      <c r="E9" s="6"/>
      <c r="F9" s="144"/>
      <c r="G9" s="145"/>
      <c r="H9" s="5"/>
      <c r="I9" s="5"/>
      <c r="J9" s="5"/>
    </row>
    <row r="10" spans="1:17" s="3" customFormat="1" ht="11.25" x14ac:dyDescent="0.2">
      <c r="B10" s="73">
        <v>6</v>
      </c>
      <c r="C10" s="79"/>
      <c r="D10" s="79"/>
      <c r="E10" s="6"/>
      <c r="F10" s="144"/>
      <c r="G10" s="145"/>
      <c r="H10" s="5"/>
      <c r="I10" s="5"/>
      <c r="J10" s="5"/>
    </row>
    <row r="11" spans="1:17" s="3" customFormat="1" ht="11.25" x14ac:dyDescent="0.2">
      <c r="B11" s="73">
        <v>7</v>
      </c>
      <c r="C11" s="79"/>
      <c r="D11" s="79"/>
      <c r="E11" s="6"/>
      <c r="F11" s="144"/>
      <c r="G11" s="145"/>
      <c r="H11" s="5"/>
      <c r="I11" s="5"/>
      <c r="J11" s="5"/>
    </row>
    <row r="12" spans="1:17" s="3" customFormat="1" ht="12" thickBot="1" x14ac:dyDescent="0.25">
      <c r="B12" s="36"/>
      <c r="C12" s="5"/>
      <c r="D12" s="5"/>
      <c r="E12" s="5"/>
      <c r="F12" s="5"/>
      <c r="G12" s="5"/>
      <c r="H12" s="5"/>
      <c r="I12" s="5"/>
    </row>
    <row r="13" spans="1:17" x14ac:dyDescent="0.2">
      <c r="B13" s="4"/>
      <c r="C13" s="4"/>
      <c r="D13" s="146" t="s">
        <v>31</v>
      </c>
      <c r="E13" s="147"/>
      <c r="F13" s="148" t="s">
        <v>39</v>
      </c>
      <c r="G13" s="149"/>
      <c r="H13" s="3"/>
      <c r="I13" s="5"/>
      <c r="J13" s="5"/>
      <c r="K13" s="5"/>
      <c r="L13" s="5"/>
      <c r="M13" s="5"/>
      <c r="N13" s="5"/>
      <c r="O13" s="5"/>
      <c r="P13" s="5"/>
    </row>
    <row r="14" spans="1:17" ht="13.5" thickBot="1" x14ac:dyDescent="0.25">
      <c r="A14" s="36" t="s">
        <v>51</v>
      </c>
      <c r="B14" s="3" t="s">
        <v>12</v>
      </c>
      <c r="C14" s="3" t="s">
        <v>40</v>
      </c>
      <c r="D14" s="67" t="s">
        <v>32</v>
      </c>
      <c r="E14" s="68" t="s">
        <v>34</v>
      </c>
      <c r="F14" s="69" t="s">
        <v>32</v>
      </c>
      <c r="G14" s="70" t="s">
        <v>33</v>
      </c>
      <c r="H14" s="5" t="s">
        <v>10</v>
      </c>
      <c r="I14" s="5" t="s">
        <v>11</v>
      </c>
      <c r="J14" s="5" t="s">
        <v>1</v>
      </c>
      <c r="K14" s="5" t="s">
        <v>9</v>
      </c>
      <c r="L14" s="3" t="s">
        <v>8</v>
      </c>
      <c r="M14" s="3" t="s">
        <v>2</v>
      </c>
      <c r="N14" s="3" t="s">
        <v>3</v>
      </c>
      <c r="O14" s="3" t="s">
        <v>4</v>
      </c>
      <c r="P14" s="3" t="s">
        <v>5</v>
      </c>
    </row>
    <row r="15" spans="1:17" ht="13.5" thickBot="1" x14ac:dyDescent="0.25">
      <c r="A15" s="46" t="s">
        <v>21</v>
      </c>
      <c r="B15" s="47">
        <v>500000</v>
      </c>
      <c r="C15" s="37">
        <v>1</v>
      </c>
      <c r="D15" s="39"/>
      <c r="E15" s="40">
        <v>4</v>
      </c>
      <c r="F15" s="43">
        <v>2</v>
      </c>
      <c r="G15" s="44">
        <v>2</v>
      </c>
      <c r="H15" s="85">
        <v>1</v>
      </c>
      <c r="I15" s="86">
        <f>IF(F15&gt;0,EnStud/16*F15,0)+IF(G15&gt;0,ToStud/16*G15,0)</f>
        <v>25</v>
      </c>
      <c r="J15" s="49">
        <f>IF(AND($B$15&gt;0,ISNUMBER($B$15),C15&gt;0),$B$15/1950*I15,0)</f>
        <v>6410.2564102564102</v>
      </c>
      <c r="K15" s="49">
        <f>IF(C15&gt;0,IF(COUNTIF(D15:E15,"&gt;0")&gt;1,"FEIL !!",IF(D15&lt;&gt;0,Lønn1stud/Maxuker*D15,IF(E15&lt;&gt;0,Lønn2stud/Maxuker*E15,0))),0)</f>
        <v>4300</v>
      </c>
      <c r="L15" s="49">
        <f>IF(AND(C15&gt;0,H15=1,B15&gt;0,OR(F15&gt;0,G15&gt;0)),Veiledningspedagogikk*H15,0)</f>
        <v>2000</v>
      </c>
      <c r="M15" s="49" t="b">
        <f>IF(Pensjonsgivende&gt;0,(K15+L15)*Pensjonskompensasjon)</f>
        <v>0</v>
      </c>
      <c r="N15" s="49">
        <f>(J15+K15+L15)*Feriepenger</f>
        <v>1525.2307692307691</v>
      </c>
      <c r="O15" s="49">
        <f>(J15+K15+L15+M15+N15)*Arbeidsgiveravgift</f>
        <v>2007.2036923076921</v>
      </c>
      <c r="P15" s="50">
        <f>SUM(J15:O15)</f>
        <v>16242.690871794872</v>
      </c>
    </row>
    <row r="16" spans="1:17" ht="13.5" thickBot="1" x14ac:dyDescent="0.25">
      <c r="A16" s="51"/>
      <c r="B16" s="5"/>
      <c r="C16" s="37">
        <v>2</v>
      </c>
      <c r="D16" s="39">
        <v>2</v>
      </c>
      <c r="E16" s="40"/>
      <c r="F16" s="43">
        <v>0</v>
      </c>
      <c r="G16" s="44"/>
      <c r="I16" s="19">
        <f>IF(F16&gt;0,EnStud/16*F16,0)+IF(G16&gt;0,ToStud/16*G16,0)</f>
        <v>0</v>
      </c>
      <c r="J16" s="7">
        <f>IF(AND($B$15&gt;0,ISNUMBER($B$15),C16&gt;0),$B$15/1950*I16,0)</f>
        <v>0</v>
      </c>
      <c r="K16" s="7">
        <f>IF(C16&gt;0,IF(COUNTIF(D16:E16,"&gt;0")&gt;1,"FEIL !!",IF(D16&lt;&gt;0,Lønn1stud/Maxuker*D16,IF(E16&lt;&gt;0,Lønn2stud/Maxuker*E16,0))),0)</f>
        <v>1250</v>
      </c>
      <c r="L16" s="7">
        <v>0</v>
      </c>
      <c r="M16" s="49" t="b">
        <f>IF(Pensjonsgivende&gt;0,(K16+L16)*Pensjonskompensasjon)</f>
        <v>0</v>
      </c>
      <c r="N16" s="7">
        <f>(J16+K16+L16)*Feriepenger</f>
        <v>150</v>
      </c>
      <c r="O16" s="7">
        <f>(J16+K16+L16+M16+N16)*Arbeidsgiveravgift</f>
        <v>197.39999999999998</v>
      </c>
      <c r="P16" s="53">
        <f>SUM(J16:O16)</f>
        <v>1597.4</v>
      </c>
    </row>
    <row r="17" spans="1:16" ht="13.5" thickBot="1" x14ac:dyDescent="0.25">
      <c r="A17" s="51"/>
      <c r="B17" s="5" t="s">
        <v>0</v>
      </c>
      <c r="C17" s="37">
        <v>3</v>
      </c>
      <c r="D17" s="39"/>
      <c r="E17" s="40">
        <v>1</v>
      </c>
      <c r="F17" s="43"/>
      <c r="G17" s="44">
        <v>1</v>
      </c>
      <c r="I17" s="19">
        <f>IF(F17&gt;0,EnStud/16*F17,0)+IF(G17&gt;0,ToStud/16*G17,0)</f>
        <v>7.5</v>
      </c>
      <c r="J17" s="7">
        <f>IF(AND($B$15&gt;0,ISNUMBER($B$15),C17&gt;0),$B$15/1950*I17,0)</f>
        <v>1923.0769230769231</v>
      </c>
      <c r="K17" s="7">
        <f>IF(C17&gt;0,IF(COUNTIF(D17:E17,"&gt;0")&gt;1,"FEIL !!",IF(D17&lt;&gt;0,Lønn1stud/Maxuker*D17,IF(E17&lt;&gt;0,Lønn2stud/Maxuker*E17,0))),0)</f>
        <v>1075</v>
      </c>
      <c r="L17" s="7">
        <v>0</v>
      </c>
      <c r="M17" s="49" t="b">
        <f>IF(Pensjonsgivende&gt;0,(K17+L17)*Pensjonskompensasjon)</f>
        <v>0</v>
      </c>
      <c r="N17" s="7">
        <f>(J17+K17+L17)*Feriepenger</f>
        <v>359.76923076923072</v>
      </c>
      <c r="O17" s="7">
        <f>(J17+K17+L17+M17+N17)*Arbeidsgiveravgift</f>
        <v>473.45630769230758</v>
      </c>
      <c r="P17" s="53">
        <f>SUM(J17:O17)</f>
        <v>3831.3024615384611</v>
      </c>
    </row>
    <row r="18" spans="1:16" ht="13.5" thickBot="1" x14ac:dyDescent="0.25">
      <c r="A18" s="51"/>
      <c r="B18" s="5" t="s">
        <v>0</v>
      </c>
      <c r="C18" s="88"/>
      <c r="D18" s="41"/>
      <c r="E18" s="42"/>
      <c r="F18" s="71"/>
      <c r="G18" s="72"/>
      <c r="H18" s="16"/>
      <c r="I18" s="89">
        <f>IF(F18&gt;0,EnStud/16*F18,0)+IF(G18&gt;0,ToStud/16*G18,0)</f>
        <v>0</v>
      </c>
      <c r="J18" s="90">
        <f>IF(AND($B$15&gt;0,ISNUMBER($B$15),C18&gt;0),$B$15/1950*I18,0)</f>
        <v>0</v>
      </c>
      <c r="K18" s="90">
        <f>IF(C18&gt;0,IF(COUNTIF(D18:E18,"&gt;0")&gt;1,"FEIL !!",IF(D18&lt;&gt;0,Lønn1stud/Maxuker*D18,IF(E18&lt;&gt;0,Lønn2stud/Maxuker*E18,0))),0)</f>
        <v>0</v>
      </c>
      <c r="L18" s="90">
        <v>0</v>
      </c>
      <c r="M18" s="49" t="b">
        <f>IF(Pensjonsgivende&gt;0,(K18+L18)*Pensjonskompensasjon)</f>
        <v>0</v>
      </c>
      <c r="N18" s="90">
        <f>(J18+K18+L18)*Feriepenger</f>
        <v>0</v>
      </c>
      <c r="O18" s="90">
        <f>(J18+K18+L18+M18+N18)*Arbeidsgiveravgift</f>
        <v>0</v>
      </c>
      <c r="P18" s="91">
        <f>SUM(J18:O18)</f>
        <v>0</v>
      </c>
    </row>
    <row r="19" spans="1:16" ht="13.5" thickBot="1" x14ac:dyDescent="0.25">
      <c r="A19" s="52"/>
      <c r="B19" s="16"/>
      <c r="D19" s="74"/>
      <c r="E19" s="75"/>
      <c r="F19" s="76"/>
      <c r="G19" s="77"/>
      <c r="I19" s="92"/>
      <c r="J19" s="93"/>
      <c r="K19" s="93"/>
      <c r="L19" s="94" t="s">
        <v>0</v>
      </c>
      <c r="M19" s="49"/>
      <c r="N19" s="94"/>
      <c r="O19" s="94"/>
      <c r="P19" s="95">
        <f>SUM(P15:P18)</f>
        <v>21671.393333333333</v>
      </c>
    </row>
    <row r="20" spans="1:16" ht="13.5" thickBot="1" x14ac:dyDescent="0.25">
      <c r="A20" s="46" t="s">
        <v>45</v>
      </c>
      <c r="B20" s="47">
        <v>460000</v>
      </c>
      <c r="C20" s="37">
        <v>1</v>
      </c>
      <c r="D20" s="39"/>
      <c r="E20" s="40">
        <v>4</v>
      </c>
      <c r="F20" s="43"/>
      <c r="G20" s="44">
        <v>4</v>
      </c>
      <c r="H20" s="38"/>
      <c r="I20" s="48">
        <f>IF(F20&gt;0,EnStud/16*F20,0)+IF(G20&gt;0,ToStud/16*G20,0)</f>
        <v>30</v>
      </c>
      <c r="J20" s="49">
        <f>IF(AND($B$20&gt;0,ISNUMBER($B$15)),$B$20/1950*I20,0)</f>
        <v>7076.9230769230762</v>
      </c>
      <c r="K20" s="49">
        <f>IF(COUNTIF(D20:E20,"&gt;0")&gt;1,"FEIL !!",IF(D20&lt;&gt;0,Lønn1stud/Maxuker*D20,IF(E20&lt;&gt;0,Lønn2stud/Maxuker*E20,0)))</f>
        <v>4300</v>
      </c>
      <c r="L20" s="49">
        <f>IF(AND(H20=1,B20&gt;0,OR(F20&gt;0,G20&gt;0)),Veiledningspedagogikk*H20,0)</f>
        <v>0</v>
      </c>
      <c r="M20" s="49" t="b">
        <f>IF(Pensjonsgivende&gt;0,(K20+L20)*Pensjonskompensasjon)</f>
        <v>0</v>
      </c>
      <c r="N20" s="49">
        <f>(J20+K20+L20)*Feriepenger</f>
        <v>1365.2307692307691</v>
      </c>
      <c r="O20" s="49">
        <f>(J20+K20+L20+M20+N20)*Arbeidsgiveravgift</f>
        <v>1796.6436923076922</v>
      </c>
      <c r="P20" s="50">
        <f>SUM(J20:O20)</f>
        <v>14538.797538461538</v>
      </c>
    </row>
    <row r="21" spans="1:16" ht="13.5" thickBot="1" x14ac:dyDescent="0.25">
      <c r="A21" s="51"/>
      <c r="B21" s="5" t="s">
        <v>0</v>
      </c>
      <c r="C21" s="87"/>
      <c r="D21" s="39"/>
      <c r="E21" s="40"/>
      <c r="F21" s="43"/>
      <c r="G21" s="44"/>
      <c r="I21" s="19">
        <f>IF(F21&gt;0,EnStud/16*F21,0)+IF(G21&gt;0,ToStud/16*G21,0)</f>
        <v>0</v>
      </c>
      <c r="J21" s="7">
        <f>IF(AND($B$20&gt;0,ISNUMBER($B$15)),$B$20/1950*I21,0)</f>
        <v>0</v>
      </c>
      <c r="K21" s="7">
        <f>IF(COUNTIF(D21:E21,"&gt;0")&gt;1,"FEIL !!",IF(D21&lt;&gt;0,Lønn1stud/Maxuker*D21,IF(E21&lt;&gt;0,Lønn2stud/Maxuker*E21,0)))</f>
        <v>0</v>
      </c>
      <c r="L21" s="7">
        <v>0</v>
      </c>
      <c r="M21" s="49" t="b">
        <f>IF(Pensjonsgivende&gt;0,(K21+L21)*Pensjonskompensasjon)</f>
        <v>0</v>
      </c>
      <c r="N21" s="7">
        <f>(J21+K21+L21)*Feriepenger</f>
        <v>0</v>
      </c>
      <c r="O21" s="7">
        <f>(J21+K21+L21+M21+N21)*Arbeidsgiveravgift</f>
        <v>0</v>
      </c>
      <c r="P21" s="53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IF(AND($B$20&gt;0,ISNUMBER($B$15)),$B$20/1950*I22,0)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8"/>
      <c r="D23" s="41"/>
      <c r="E23" s="42"/>
      <c r="F23" s="71"/>
      <c r="G23" s="72"/>
      <c r="H23" s="16"/>
      <c r="I23" s="89">
        <f>IF(F23&gt;0,EnStud/16*F23,0)+IF(G23&gt;0,ToStud/16*G23,0)</f>
        <v>0</v>
      </c>
      <c r="J23" s="90">
        <f>IF(AND($B$20&gt;0,ISNUMBER($B$15)),$B$20/1950*I23,0)</f>
        <v>0</v>
      </c>
      <c r="K23" s="90">
        <f>IF(COUNTIF(D23:E23,"&gt;0")&gt;1,"FEIL !!",IF(D23&lt;&gt;0,Lønn1stud/Maxuker*D23,IF(E23&lt;&gt;0,Lønn2stud/Maxuker*E23,0)))</f>
        <v>0</v>
      </c>
      <c r="L23" s="90">
        <v>0</v>
      </c>
      <c r="M23" s="49" t="b">
        <f>IF(Pensjonsgivende&gt;0,(K23+L23)*Pensjonskompensasjon)</f>
        <v>0</v>
      </c>
      <c r="N23" s="90">
        <f>(J23+K23+L23)*Feriepenger</f>
        <v>0</v>
      </c>
      <c r="O23" s="90">
        <f>(J23+K23+L23+M23+N23)*Arbeidsgiveravgift</f>
        <v>0</v>
      </c>
      <c r="P23" s="91">
        <f>SUM(J23:O23)</f>
        <v>0</v>
      </c>
    </row>
    <row r="24" spans="1:16" ht="13.5" thickBot="1" x14ac:dyDescent="0.25">
      <c r="A24" s="52"/>
      <c r="B24" s="16"/>
      <c r="D24" s="74"/>
      <c r="E24" s="75"/>
      <c r="F24" s="76"/>
      <c r="G24" s="77"/>
      <c r="I24" s="92"/>
      <c r="J24" s="93"/>
      <c r="K24" s="93"/>
      <c r="L24" s="94" t="s">
        <v>0</v>
      </c>
      <c r="M24" s="49"/>
      <c r="N24" s="94"/>
      <c r="O24" s="94"/>
      <c r="P24" s="95">
        <f>SUM(P20:P23)</f>
        <v>14538.797538461538</v>
      </c>
    </row>
    <row r="25" spans="1:16" ht="13.5" thickBot="1" x14ac:dyDescent="0.25">
      <c r="A25" s="46"/>
      <c r="B25" s="47"/>
      <c r="C25" s="80"/>
      <c r="D25" s="81"/>
      <c r="E25" s="82"/>
      <c r="F25" s="83"/>
      <c r="G25" s="84"/>
      <c r="H25" s="85"/>
      <c r="I25" s="48">
        <f>IF(F25&gt;0,EnStud/16*F25,0)+IF(G25&gt;0,ToStud/16*G25,0)</f>
        <v>0</v>
      </c>
      <c r="J25" s="49">
        <f>IF(AND($B$25&gt;0,ISNUMBER($B$25)),$B$25/1950*I25,0)</f>
        <v>0</v>
      </c>
      <c r="K25" s="49">
        <f>IF(COUNTIF(D25:E25,"&gt;0")&gt;1,"FEIL !!",IF(D25&lt;&gt;0,Lønn1stud/Maxuker*D25,IF(E25&lt;&gt;0,Lønn2stud/Maxuker*E25,0)))</f>
        <v>0</v>
      </c>
      <c r="L25" s="49">
        <f>IF(AND(H25=1,B25&gt;0,OR(F25&gt;0,G25&gt;0)),Veiledningspedagogikk*H25,0)</f>
        <v>0</v>
      </c>
      <c r="M25" s="49" t="b">
        <f>IF(Pensjonsgivende&gt;0,(K25+L25)*Pensjonskompensasjon)</f>
        <v>0</v>
      </c>
      <c r="N25" s="49">
        <f>(J25+K25+L25)*Feriepenger</f>
        <v>0</v>
      </c>
      <c r="O25" s="49">
        <f>(J25+K25+L25+M25+N25)*Arbeidsgiveravgift</f>
        <v>0</v>
      </c>
      <c r="P25" s="50">
        <f>SUM(J25:O25)</f>
        <v>0</v>
      </c>
    </row>
    <row r="26" spans="1:16" ht="13.5" thickBot="1" x14ac:dyDescent="0.25">
      <c r="A26" s="51"/>
      <c r="B26" s="93"/>
      <c r="C26" s="87"/>
      <c r="D26" s="39"/>
      <c r="E26" s="40"/>
      <c r="F26" s="43"/>
      <c r="G26" s="44"/>
      <c r="I26" s="19">
        <f>IF(F26&gt;0,EnStud/16*F26,0)+IF(G26&gt;0,ToStud/16*G26,0)</f>
        <v>0</v>
      </c>
      <c r="J26" s="7">
        <f>IF(AND($B$25&gt;0,ISNUMBER($B$25)),$B$25/1950*I26,0)</f>
        <v>0</v>
      </c>
      <c r="K26" s="7">
        <f>IF(COUNTIF(D26:E26,"&gt;0")&gt;1,"FEIL !!",IF(D26&lt;&gt;0,Lønn1stud/Maxuker*D26,IF(E26&lt;&gt;0,Lønn2stud/Maxuker*E26,0)))</f>
        <v>0</v>
      </c>
      <c r="L26" s="7">
        <v>0</v>
      </c>
      <c r="M26" s="49" t="b">
        <f>IF(Pensjonsgivende&gt;0,(K26+L26)*Pensjonskompensasjon)</f>
        <v>0</v>
      </c>
      <c r="N26" s="7">
        <f>(J26+K26+L26)*Feriepenger</f>
        <v>0</v>
      </c>
      <c r="O26" s="7">
        <f>(J26+K26+L26+M26+N26)*Arbeidsgiveravgift</f>
        <v>0</v>
      </c>
      <c r="P26" s="53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IF(AND($B$25&gt;0,ISNUMBER($B$25)),$B$25/1950*I27,0)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8"/>
      <c r="D28" s="41"/>
      <c r="E28" s="42"/>
      <c r="F28" s="71"/>
      <c r="G28" s="72"/>
      <c r="H28" s="16"/>
      <c r="I28" s="89">
        <f>IF(F28&gt;0,EnStud/16*F28,0)+IF(G28&gt;0,ToStud/16*G28,0)</f>
        <v>0</v>
      </c>
      <c r="J28" s="90">
        <f>IF(AND($B$25&gt;0,ISNUMBER($B$25)),$B$25/1950*I28,0)</f>
        <v>0</v>
      </c>
      <c r="K28" s="90">
        <f>IF(COUNTIF(D28:E28,"&gt;0")&gt;1,"FEIL !!",IF(D28&lt;&gt;0,Lønn1stud/Maxuker*D28,IF(E28&lt;&gt;0,Lønn2stud/Maxuker*E28,0)))</f>
        <v>0</v>
      </c>
      <c r="L28" s="90">
        <v>0</v>
      </c>
      <c r="M28" s="49" t="b">
        <f>IF(Pensjonsgivende&gt;0,(K28+L28)*Pensjonskompensasjon)</f>
        <v>0</v>
      </c>
      <c r="N28" s="90">
        <f>(J28+K28+L28)*Feriepenger</f>
        <v>0</v>
      </c>
      <c r="O28" s="90">
        <f>(J28+K28+L28+M28+N28)*Arbeidsgiveravgift</f>
        <v>0</v>
      </c>
      <c r="P28" s="91">
        <f>SUM(J28:O28)</f>
        <v>0</v>
      </c>
    </row>
    <row r="29" spans="1:16" ht="13.5" thickBot="1" x14ac:dyDescent="0.25">
      <c r="A29" s="52"/>
      <c r="B29" s="16"/>
      <c r="D29" s="74"/>
      <c r="E29" s="75"/>
      <c r="F29" s="76"/>
      <c r="G29" s="77"/>
      <c r="I29" s="92"/>
      <c r="J29" s="93"/>
      <c r="K29" s="93"/>
      <c r="L29" s="94" t="s">
        <v>0</v>
      </c>
      <c r="M29" s="49"/>
      <c r="N29" s="94"/>
      <c r="O29" s="94"/>
      <c r="P29" s="95">
        <f>SUM(P25:P28)</f>
        <v>0</v>
      </c>
    </row>
    <row r="30" spans="1:16" ht="13.5" thickBot="1" x14ac:dyDescent="0.25">
      <c r="A30" s="46"/>
      <c r="B30" s="47"/>
      <c r="C30" s="80"/>
      <c r="D30" s="81"/>
      <c r="E30" s="82"/>
      <c r="F30" s="83"/>
      <c r="G30" s="84"/>
      <c r="H30" s="85"/>
      <c r="I30" s="48">
        <f>IF(F30&gt;0,EnStud/16*F30,0)+IF(G30&gt;0,ToStud/16*G30,0)</f>
        <v>0</v>
      </c>
      <c r="J30" s="49">
        <f>IF(AND($B$30&gt;0,ISNUMBER($B$30)),$B$30/1950*I30,0)</f>
        <v>0</v>
      </c>
      <c r="K30" s="49">
        <f>IF(COUNTIF(D30:E30,"&gt;0")&gt;1,"FEIL !!",IF(D30&lt;&gt;0,Lønn1stud/Maxuker*D30,IF(E30&lt;&gt;0,Lønn2stud/Maxuker*E30,0)))</f>
        <v>0</v>
      </c>
      <c r="L30" s="49">
        <f>IF(AND(H30=1,B30&gt;0,OR(F30&gt;0,G30&gt;0)),Veiledningspedagogikk*H30,0)</f>
        <v>0</v>
      </c>
      <c r="M30" s="49" t="b">
        <f>IF(Pensjonsgivende&gt;0,(K30+L30)*Pensjonskompensasjon)</f>
        <v>0</v>
      </c>
      <c r="N30" s="49">
        <f>(J30+K30+L30)*Feriepenger</f>
        <v>0</v>
      </c>
      <c r="O30" s="49">
        <f>(J30+K30+L30+M30+N30)*Arbeidsgiveravgift</f>
        <v>0</v>
      </c>
      <c r="P30" s="50">
        <f>SUM(J30:O30)</f>
        <v>0</v>
      </c>
    </row>
    <row r="31" spans="1:16" ht="13.5" thickBot="1" x14ac:dyDescent="0.25">
      <c r="A31" s="51"/>
      <c r="B31" s="93"/>
      <c r="C31" s="87"/>
      <c r="D31" s="39"/>
      <c r="E31" s="40"/>
      <c r="F31" s="43"/>
      <c r="G31" s="44"/>
      <c r="I31" s="19">
        <f>IF(F31&gt;0,EnStud/16*F31,0)+IF(G31&gt;0,ToStud/16*G31,0)</f>
        <v>0</v>
      </c>
      <c r="J31" s="7">
        <f>IF(AND($B$30&gt;0,ISNUMBER($B$30)),$B$30/1950*I31,0)</f>
        <v>0</v>
      </c>
      <c r="K31" s="7">
        <f>IF(COUNTIF(D31:E31,"&gt;0")&gt;1,"FEIL !!",IF(D31&lt;&gt;0,Lønn1stud/Maxuker*D31,IF(E31&lt;&gt;0,Lønn2stud/Maxuker*E31,0)))</f>
        <v>0</v>
      </c>
      <c r="L31" s="7">
        <v>0</v>
      </c>
      <c r="M31" s="49" t="b">
        <f>IF(Pensjonsgivende&gt;0,(K31+L31)*Pensjonskompensasjon)</f>
        <v>0</v>
      </c>
      <c r="N31" s="7">
        <f>(J31+K31+L31)*Feriepenger</f>
        <v>0</v>
      </c>
      <c r="O31" s="7">
        <f>(J31+K31+L31+M31+N31)*Arbeidsgiveravgift</f>
        <v>0</v>
      </c>
      <c r="P31" s="53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IF(AND($B$30&gt;0,ISNUMBER($B$30)),$B$30/1950*I32,0)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8"/>
      <c r="D33" s="41"/>
      <c r="E33" s="42"/>
      <c r="F33" s="71"/>
      <c r="G33" s="72"/>
      <c r="H33" s="16"/>
      <c r="I33" s="89">
        <f>IF(F33&gt;0,EnStud/16*F33,0)+IF(G33&gt;0,ToStud/16*G33,0)</f>
        <v>0</v>
      </c>
      <c r="J33" s="90">
        <f>IF(AND($B$30&gt;0,ISNUMBER($B$30)),$B$30/1950*I33,0)</f>
        <v>0</v>
      </c>
      <c r="K33" s="90">
        <f>IF(COUNTIF(D33:E33,"&gt;0")&gt;1,"FEIL !!",IF(D33&lt;&gt;0,Lønn1stud/Maxuker*D33,IF(E33&lt;&gt;0,Lønn2stud/Maxuker*E33,0)))</f>
        <v>0</v>
      </c>
      <c r="L33" s="90">
        <v>0</v>
      </c>
      <c r="M33" s="49" t="b">
        <f>IF(Pensjonsgivende&gt;0,(K33+L33)*Pensjonskompensasjon)</f>
        <v>0</v>
      </c>
      <c r="N33" s="90">
        <f>(J33+K33+L33)*Feriepenger</f>
        <v>0</v>
      </c>
      <c r="O33" s="90">
        <f>(J33+K33+L33+M33+N33)*Arbeidsgiveravgift</f>
        <v>0</v>
      </c>
      <c r="P33" s="91">
        <f>SUM(J33:O33)</f>
        <v>0</v>
      </c>
    </row>
    <row r="34" spans="1:16" ht="13.5" thickBot="1" x14ac:dyDescent="0.25">
      <c r="A34" s="52"/>
      <c r="B34" s="55"/>
      <c r="D34" s="74"/>
      <c r="E34" s="75"/>
      <c r="F34" s="76"/>
      <c r="G34" s="77"/>
      <c r="I34" s="92"/>
      <c r="J34" s="93"/>
      <c r="K34" s="93"/>
      <c r="L34" s="94" t="s">
        <v>0</v>
      </c>
      <c r="M34" s="49"/>
      <c r="N34" s="94"/>
      <c r="O34" s="94"/>
      <c r="P34" s="95">
        <f>SUM(P30:P33)</f>
        <v>0</v>
      </c>
    </row>
    <row r="35" spans="1:16" ht="13.5" thickBot="1" x14ac:dyDescent="0.25">
      <c r="A35" s="46" t="s">
        <v>0</v>
      </c>
      <c r="B35" s="47"/>
      <c r="C35" s="80"/>
      <c r="D35" s="81"/>
      <c r="E35" s="82"/>
      <c r="F35" s="83"/>
      <c r="G35" s="84"/>
      <c r="H35" s="85"/>
      <c r="I35" s="48">
        <f>IF(F35&gt;0,EnStud/16*F35,0)+IF(G35&gt;0,ToStud/16*G35,0)</f>
        <v>0</v>
      </c>
      <c r="J35" s="49">
        <f>IF(AND($B$35&gt;0,ISNUMBER($B$35)),$B$35/1950*I35,0)</f>
        <v>0</v>
      </c>
      <c r="K35" s="49">
        <f>IF(COUNTIF(D35:E35,"&gt;0")&gt;1,"FEIL !!",IF(D35&lt;&gt;0,Lønn1stud/Maxuker*D35,IF(E35&lt;&gt;0,Lønn2stud/Maxuker*E35,0)))</f>
        <v>0</v>
      </c>
      <c r="L35" s="49">
        <f>IF(AND(H35=1,B35&gt;0,OR(F35&gt;0,G35&gt;0)),Veiledningspedagogikk*H35,0)</f>
        <v>0</v>
      </c>
      <c r="M35" s="49" t="b">
        <f>IF(Pensjonsgivende&gt;0,(K35+L35)*Pensjonskompensasjon)</f>
        <v>0</v>
      </c>
      <c r="N35" s="49">
        <f>(J35+K35+L35)*Feriepenger</f>
        <v>0</v>
      </c>
      <c r="O35" s="49">
        <f>(J35+K35+L35+M35+N35)*Arbeidsgiveravgift</f>
        <v>0</v>
      </c>
      <c r="P35" s="50">
        <f>SUM(J35:O35)</f>
        <v>0</v>
      </c>
    </row>
    <row r="36" spans="1:16" ht="13.5" thickBot="1" x14ac:dyDescent="0.25">
      <c r="A36" s="51"/>
      <c r="B36" s="5" t="s">
        <v>0</v>
      </c>
      <c r="C36" s="87"/>
      <c r="D36" s="39"/>
      <c r="E36" s="40"/>
      <c r="F36" s="43"/>
      <c r="G36" s="44"/>
      <c r="I36" s="19">
        <f>IF(F36&gt;0,EnStud/16*F36,0)+IF(G36&gt;0,ToStud/16*G36,0)</f>
        <v>0</v>
      </c>
      <c r="J36" s="7">
        <f>IF(AND($B$35&gt;0,ISNUMBER($B$35)),$B$35/1950*I36,0)</f>
        <v>0</v>
      </c>
      <c r="K36" s="7">
        <f>IF(COUNTIF(D36:E36,"&gt;0")&gt;1,"FEIL !!",IF(D36&lt;&gt;0,Lønn1stud/Maxuker*D36,IF(E36&lt;&gt;0,Lønn2stud/Maxuker*E36,0)))</f>
        <v>0</v>
      </c>
      <c r="L36" s="7">
        <v>0</v>
      </c>
      <c r="M36" s="49" t="b">
        <f>IF(Pensjonsgivende&gt;0,(K36+L36)*Pensjonskompensasjon)</f>
        <v>0</v>
      </c>
      <c r="N36" s="7">
        <f>(J36+K36+L36)*Feriepenger</f>
        <v>0</v>
      </c>
      <c r="O36" s="7">
        <f>(J36+K36+L36+M36+N36)*Arbeidsgiveravgift</f>
        <v>0</v>
      </c>
      <c r="P36" s="53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IF(AND($B$35&gt;0,ISNUMBER($B$35)),$B$35/1950*I37,0)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8"/>
      <c r="D38" s="41"/>
      <c r="E38" s="42"/>
      <c r="F38" s="71"/>
      <c r="G38" s="72"/>
      <c r="H38" s="16"/>
      <c r="I38" s="89">
        <f>IF(F38&gt;0,EnStud/16*F38,0)+IF(G38&gt;0,ToStud/16*G38,0)</f>
        <v>0</v>
      </c>
      <c r="J38" s="90">
        <f>IF(AND($B$35&gt;0,ISNUMBER($B$35)),$B$35/1950*I38,0)</f>
        <v>0</v>
      </c>
      <c r="K38" s="90">
        <f>IF(COUNTIF(D38:E38,"&gt;0")&gt;1,"FEIL !!",IF(D38&lt;&gt;0,Lønn1stud/Maxuker*D38,IF(E38&lt;&gt;0,Lønn2stud/Maxuker*E38,0)))</f>
        <v>0</v>
      </c>
      <c r="L38" s="90">
        <v>0</v>
      </c>
      <c r="M38" s="49" t="b">
        <f>IF(Pensjonsgivende&gt;0,(K38+L38)*Pensjonskompensasjon)</f>
        <v>0</v>
      </c>
      <c r="N38" s="90">
        <f>(J38+K38+L38)*Feriepenger</f>
        <v>0</v>
      </c>
      <c r="O38" s="90">
        <f>(J38+K38+L38+M38+N38)*Arbeidsgiveravgift</f>
        <v>0</v>
      </c>
      <c r="P38" s="91">
        <f>SUM(J38:O38)</f>
        <v>0</v>
      </c>
    </row>
    <row r="39" spans="1:16" ht="13.5" thickBot="1" x14ac:dyDescent="0.25">
      <c r="A39" s="52"/>
      <c r="B39" s="16"/>
      <c r="D39" s="74"/>
      <c r="E39" s="75"/>
      <c r="F39" s="76"/>
      <c r="G39" s="77"/>
      <c r="I39" s="92"/>
      <c r="J39" s="93"/>
      <c r="K39" s="93"/>
      <c r="L39" s="94" t="s">
        <v>0</v>
      </c>
      <c r="M39" s="49"/>
      <c r="N39" s="94"/>
      <c r="O39" s="94"/>
      <c r="P39" s="95">
        <f>SUM(P35:P38)</f>
        <v>0</v>
      </c>
    </row>
    <row r="40" spans="1:16" ht="13.5" thickBot="1" x14ac:dyDescent="0.25">
      <c r="A40" s="46" t="s">
        <v>0</v>
      </c>
      <c r="B40" s="47"/>
      <c r="C40" s="80"/>
      <c r="D40" s="81"/>
      <c r="E40" s="82"/>
      <c r="F40" s="83"/>
      <c r="G40" s="84"/>
      <c r="H40" s="85"/>
      <c r="I40" s="48">
        <f>IF(F40&gt;0,EnStud/16*F40,0)+IF(G40&gt;0,ToStud/16*G40,0)</f>
        <v>0</v>
      </c>
      <c r="J40" s="49">
        <f>IF(AND($B$40&gt;0,ISNUMBER($B$40)),$B$40/1950*I40,0)</f>
        <v>0</v>
      </c>
      <c r="K40" s="49">
        <f>IF(COUNTIF(D40:E40,"&gt;0")&gt;1,"FEIL !!",IF(D40&lt;&gt;0,Lønn1stud/Maxuker*D40,IF(E40&lt;&gt;0,Lønn2stud/Maxuker*E40,0)))</f>
        <v>0</v>
      </c>
      <c r="L40" s="49">
        <f>IF(AND(H40=1,B40&gt;0,OR(F40&gt;0,G40&gt;0)),Veiledningspedagogikk*H40,0)</f>
        <v>0</v>
      </c>
      <c r="M40" s="49" t="b">
        <f>IF(Pensjonsgivende&gt;0,(K40+L40)*Pensjonskompensasjon)</f>
        <v>0</v>
      </c>
      <c r="N40" s="49">
        <f>(J40+K40+L40)*Feriepenger</f>
        <v>0</v>
      </c>
      <c r="O40" s="49">
        <f>(J40+K40+L40+M40+N40)*Arbeidsgiveravgift</f>
        <v>0</v>
      </c>
      <c r="P40" s="50">
        <f>SUM(J40:O40)</f>
        <v>0</v>
      </c>
    </row>
    <row r="41" spans="1:16" ht="13.5" thickBot="1" x14ac:dyDescent="0.25">
      <c r="A41" s="51"/>
      <c r="B41" s="5" t="s">
        <v>0</v>
      </c>
      <c r="C41" s="87"/>
      <c r="D41" s="39"/>
      <c r="E41" s="40"/>
      <c r="F41" s="43"/>
      <c r="G41" s="44"/>
      <c r="I41" s="19">
        <f>IF(F41&gt;0,EnStud/16*F41,0)+IF(G41&gt;0,ToStud/16*G41,0)</f>
        <v>0</v>
      </c>
      <c r="J41" s="7">
        <f>IF(AND($B$40&gt;0,ISNUMBER($B$40)),$B$40/1950*I41,0)</f>
        <v>0</v>
      </c>
      <c r="K41" s="7">
        <f>IF(COUNTIF(D41:E41,"&gt;0")&gt;1,"FEIL !!",IF(D41&lt;&gt;0,Lønn1stud/Maxuker*D41,IF(E41&lt;&gt;0,Lønn2stud/Maxuker*E41,0)))</f>
        <v>0</v>
      </c>
      <c r="L41" s="7">
        <v>0</v>
      </c>
      <c r="M41" s="49" t="b">
        <f>IF(Pensjonsgivende&gt;0,(K41+L41)*Pensjonskompensasjon)</f>
        <v>0</v>
      </c>
      <c r="N41" s="7">
        <f>(J41+K41+L41)*Feriepenger</f>
        <v>0</v>
      </c>
      <c r="O41" s="7">
        <f>(J41+K41+L41+M41+N41)*Arbeidsgiveravgift</f>
        <v>0</v>
      </c>
      <c r="P41" s="53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IF(AND($B$40&gt;0,ISNUMBER($B$40)),$B$40/1950*I42,0)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8"/>
      <c r="D43" s="41"/>
      <c r="E43" s="42"/>
      <c r="F43" s="71"/>
      <c r="G43" s="72"/>
      <c r="H43" s="16"/>
      <c r="I43" s="89">
        <f>IF(F43&gt;0,EnStud/16*F43,0)+IF(G43&gt;0,ToStud/16*G43,0)</f>
        <v>0</v>
      </c>
      <c r="J43" s="90">
        <f>IF(AND($B$40&gt;0,ISNUMBER($B$40)),$B$40/1950*I43,0)</f>
        <v>0</v>
      </c>
      <c r="K43" s="90">
        <f>IF(COUNTIF(D43:E43,"&gt;0")&gt;1,"FEIL !!",IF(D43&lt;&gt;0,Lønn1stud/Maxuker*D43,IF(E43&lt;&gt;0,Lønn2stud/Maxuker*E43,0)))</f>
        <v>0</v>
      </c>
      <c r="L43" s="90">
        <v>0</v>
      </c>
      <c r="M43" s="64" t="b">
        <f>IF(Pensjonsgivende&gt;0,(K43+L43)*Pensjonskompensasjon)</f>
        <v>0</v>
      </c>
      <c r="N43" s="90">
        <f>(J43+K43+L43)*Feriepenger</f>
        <v>0</v>
      </c>
      <c r="O43" s="90">
        <f>(J43+K43+L43+M43+N43)*Arbeidsgiveravgift</f>
        <v>0</v>
      </c>
      <c r="P43" s="91">
        <f>SUM(J43:O43)</f>
        <v>0</v>
      </c>
    </row>
    <row r="44" spans="1:16" ht="13.5" thickBot="1" x14ac:dyDescent="0.25">
      <c r="A44" s="52"/>
      <c r="B44" s="16"/>
      <c r="C44" s="16"/>
      <c r="D44" s="16"/>
      <c r="E44" s="16"/>
      <c r="F44" s="58"/>
      <c r="G44" s="58"/>
      <c r="H44" s="16"/>
      <c r="I44" s="54"/>
      <c r="J44" s="55"/>
      <c r="K44" s="55"/>
      <c r="L44" s="56" t="s">
        <v>0</v>
      </c>
      <c r="M44" s="56" t="str">
        <f>IF(P44&gt;0,CONCATENATE("SUM ",A40),"")</f>
        <v/>
      </c>
      <c r="N44" s="56"/>
      <c r="O44" s="56"/>
      <c r="P44" s="57">
        <f>SUM(P40:P43)</f>
        <v>0</v>
      </c>
    </row>
    <row r="45" spans="1:16" ht="13.5" thickBot="1" x14ac:dyDescent="0.25">
      <c r="P45" s="96">
        <f>SUM(P52:P70)</f>
        <v>456</v>
      </c>
    </row>
    <row r="46" spans="1:16" ht="13.5" thickBot="1" x14ac:dyDescent="0.25">
      <c r="A46" s="63" t="s">
        <v>6</v>
      </c>
      <c r="B46" s="23"/>
      <c r="C46" s="23"/>
      <c r="D46" s="23"/>
      <c r="E46" s="23"/>
      <c r="F46" s="22" t="s">
        <v>36</v>
      </c>
      <c r="G46" s="111">
        <v>7</v>
      </c>
      <c r="H46" s="23"/>
      <c r="I46" s="23"/>
      <c r="J46" s="23"/>
      <c r="K46" s="64">
        <f>IF(G46&lt;&gt;" ",Styrerkompensasjon*G46,0)</f>
        <v>2800</v>
      </c>
      <c r="L46" s="65"/>
      <c r="M46" s="64"/>
      <c r="N46" s="64">
        <f>K46*Feriepenger</f>
        <v>336</v>
      </c>
      <c r="O46" s="64">
        <f>(K46+M46+N46)*Arbeidsgiveravgift</f>
        <v>442.17599999999993</v>
      </c>
      <c r="P46" s="66">
        <f>K46+M46+N46+O46</f>
        <v>3578.1759999999999</v>
      </c>
    </row>
    <row r="47" spans="1:16" ht="13.5" thickBot="1" x14ac:dyDescent="0.25">
      <c r="P47" s="98"/>
    </row>
    <row r="48" spans="1:16" s="59" customFormat="1" ht="13.5" thickBot="1" x14ac:dyDescent="0.25">
      <c r="A48" s="101" t="str">
        <f>IF(P48&gt;0,CONCATENATE("SUM ",C2),"")</f>
        <v>SUM Hurlumhei barnehage</v>
      </c>
      <c r="B48" s="102" t="s">
        <v>0</v>
      </c>
      <c r="C48" s="102"/>
      <c r="D48" s="102"/>
      <c r="E48" s="102"/>
      <c r="F48" s="102"/>
      <c r="G48" s="102"/>
      <c r="H48" s="102"/>
      <c r="I48" s="103"/>
      <c r="J48" s="104"/>
      <c r="K48" s="104"/>
      <c r="L48" s="104"/>
      <c r="M48" s="112"/>
      <c r="N48" s="104"/>
      <c r="O48" s="104"/>
      <c r="P48" s="105">
        <f>P19+P24+P29+P34+P39+P44+P46+P71</f>
        <v>40244.366871794868</v>
      </c>
    </row>
    <row r="49" spans="1:17" x14ac:dyDescent="0.2">
      <c r="B49" s="4"/>
      <c r="C49" s="3"/>
      <c r="D49" s="3"/>
      <c r="E49" s="3"/>
      <c r="F49" s="3"/>
      <c r="G49" s="3"/>
      <c r="H49" s="3"/>
      <c r="I49" s="5"/>
      <c r="J49" s="5"/>
      <c r="K49" s="5"/>
      <c r="L49" s="5"/>
      <c r="M49" s="5"/>
      <c r="N49" s="5"/>
      <c r="O49" s="5"/>
      <c r="P49" s="98"/>
      <c r="Q49" s="3"/>
    </row>
    <row r="50" spans="1:17" x14ac:dyDescent="0.2">
      <c r="P50" s="98"/>
    </row>
    <row r="51" spans="1:17" ht="13.5" thickBot="1" x14ac:dyDescent="0.25">
      <c r="A51" s="36" t="s">
        <v>53</v>
      </c>
    </row>
    <row r="52" spans="1:17" x14ac:dyDescent="0.2">
      <c r="A52" s="108" t="s">
        <v>52</v>
      </c>
      <c r="B52" s="150" t="s">
        <v>47</v>
      </c>
      <c r="C52" s="150"/>
      <c r="D52" s="150"/>
      <c r="E52" s="150"/>
      <c r="F52" s="109" t="s">
        <v>48</v>
      </c>
      <c r="G52" s="151" t="s">
        <v>49</v>
      </c>
      <c r="H52" s="151"/>
      <c r="I52" s="151"/>
      <c r="J52" s="151"/>
      <c r="K52" s="151"/>
      <c r="L52" s="151"/>
      <c r="M52" s="151"/>
      <c r="N52" s="151"/>
      <c r="O52" s="151"/>
      <c r="P52" s="110" t="s">
        <v>7</v>
      </c>
    </row>
    <row r="53" spans="1:17" s="3" customFormat="1" ht="11.25" x14ac:dyDescent="0.2">
      <c r="A53" s="99" t="s">
        <v>21</v>
      </c>
      <c r="B53" s="152" t="s">
        <v>54</v>
      </c>
      <c r="C53" s="152"/>
      <c r="D53" s="152"/>
      <c r="E53" s="152"/>
      <c r="F53" s="79">
        <v>42628</v>
      </c>
      <c r="G53" s="144" t="s">
        <v>55</v>
      </c>
      <c r="H53" s="144"/>
      <c r="I53" s="144"/>
      <c r="J53" s="144"/>
      <c r="K53" s="144"/>
      <c r="L53" s="144"/>
      <c r="M53" s="144"/>
      <c r="N53" s="144"/>
      <c r="O53" s="144"/>
      <c r="P53" s="100">
        <v>114</v>
      </c>
    </row>
    <row r="54" spans="1:17" s="3" customFormat="1" ht="11.25" x14ac:dyDescent="0.2">
      <c r="A54" s="99" t="s">
        <v>21</v>
      </c>
      <c r="B54" s="152" t="s">
        <v>56</v>
      </c>
      <c r="C54" s="152"/>
      <c r="D54" s="152"/>
      <c r="E54" s="152"/>
      <c r="F54" s="79">
        <v>42700</v>
      </c>
      <c r="G54" s="144" t="s">
        <v>55</v>
      </c>
      <c r="H54" s="144"/>
      <c r="I54" s="144"/>
      <c r="J54" s="144"/>
      <c r="K54" s="144"/>
      <c r="L54" s="144"/>
      <c r="M54" s="144"/>
      <c r="N54" s="144"/>
      <c r="O54" s="144"/>
      <c r="P54" s="100">
        <v>114</v>
      </c>
    </row>
    <row r="55" spans="1:17" s="3" customFormat="1" ht="11.25" x14ac:dyDescent="0.2">
      <c r="A55" s="99" t="s">
        <v>45</v>
      </c>
      <c r="B55" s="152" t="s">
        <v>54</v>
      </c>
      <c r="C55" s="152"/>
      <c r="D55" s="152"/>
      <c r="E55" s="152"/>
      <c r="F55" s="79">
        <v>42628</v>
      </c>
      <c r="G55" s="144" t="s">
        <v>55</v>
      </c>
      <c r="H55" s="144"/>
      <c r="I55" s="144"/>
      <c r="J55" s="144"/>
      <c r="K55" s="144"/>
      <c r="L55" s="144"/>
      <c r="M55" s="144"/>
      <c r="N55" s="144"/>
      <c r="O55" s="144"/>
      <c r="P55" s="100">
        <v>114</v>
      </c>
    </row>
    <row r="56" spans="1:17" s="3" customFormat="1" ht="11.25" x14ac:dyDescent="0.2">
      <c r="A56" s="99" t="s">
        <v>45</v>
      </c>
      <c r="B56" s="152" t="s">
        <v>57</v>
      </c>
      <c r="C56" s="152"/>
      <c r="D56" s="152"/>
      <c r="E56" s="152"/>
      <c r="F56" s="79">
        <v>42629</v>
      </c>
      <c r="G56" s="144" t="s">
        <v>55</v>
      </c>
      <c r="H56" s="144"/>
      <c r="I56" s="144"/>
      <c r="J56" s="144"/>
      <c r="K56" s="144"/>
      <c r="L56" s="144"/>
      <c r="M56" s="144"/>
      <c r="N56" s="144"/>
      <c r="O56" s="144"/>
      <c r="P56" s="100">
        <v>114</v>
      </c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ht="13.5" thickBot="1" x14ac:dyDescent="0.25">
      <c r="A71" s="97" t="str">
        <f>IF(P71&gt;0,CONCATENATE("SUM reiserefusjoner"),"")</f>
        <v>SUM reiserefusjoner</v>
      </c>
      <c r="B71" s="17"/>
      <c r="C71" s="16"/>
      <c r="D71" s="16"/>
      <c r="E71" s="16"/>
      <c r="F71" s="16"/>
      <c r="G71" s="16"/>
      <c r="H71" s="16"/>
      <c r="I71" s="17"/>
      <c r="J71" s="17"/>
      <c r="K71" s="17"/>
      <c r="L71" s="17"/>
      <c r="M71" s="17"/>
      <c r="N71" s="17"/>
      <c r="O71" s="18"/>
      <c r="P71" s="57">
        <f>SUM(P53:P70)</f>
        <v>456</v>
      </c>
    </row>
  </sheetData>
  <sheetProtection password="DB73" sheet="1" selectLockedCells="1" selectUnlockedCells="1"/>
  <mergeCells count="51">
    <mergeCell ref="B65:E65"/>
    <mergeCell ref="G65:O65"/>
    <mergeCell ref="B66:E66"/>
    <mergeCell ref="G66:O66"/>
    <mergeCell ref="B70:E70"/>
    <mergeCell ref="G70:O70"/>
    <mergeCell ref="B67:E67"/>
    <mergeCell ref="G67:O67"/>
    <mergeCell ref="B68:E68"/>
    <mergeCell ref="G68:O68"/>
    <mergeCell ref="B69:E69"/>
    <mergeCell ref="G69:O69"/>
    <mergeCell ref="B62:E62"/>
    <mergeCell ref="G62:O62"/>
    <mergeCell ref="B63:E63"/>
    <mergeCell ref="G63:O63"/>
    <mergeCell ref="B64:E64"/>
    <mergeCell ref="G64:O64"/>
    <mergeCell ref="B59:E59"/>
    <mergeCell ref="G59:O59"/>
    <mergeCell ref="B60:E60"/>
    <mergeCell ref="G60:O60"/>
    <mergeCell ref="B61:E61"/>
    <mergeCell ref="G61:O61"/>
    <mergeCell ref="B56:E56"/>
    <mergeCell ref="G56:O56"/>
    <mergeCell ref="B57:E57"/>
    <mergeCell ref="G57:O57"/>
    <mergeCell ref="B58:E58"/>
    <mergeCell ref="G58:O58"/>
    <mergeCell ref="B53:E53"/>
    <mergeCell ref="G53:O53"/>
    <mergeCell ref="B54:E54"/>
    <mergeCell ref="G54:O54"/>
    <mergeCell ref="B55:E55"/>
    <mergeCell ref="G55:O55"/>
    <mergeCell ref="F11:G11"/>
    <mergeCell ref="D13:E13"/>
    <mergeCell ref="F13:G13"/>
    <mergeCell ref="B52:E52"/>
    <mergeCell ref="G52:O52"/>
    <mergeCell ref="F6:G6"/>
    <mergeCell ref="F7:G7"/>
    <mergeCell ref="F8:G8"/>
    <mergeCell ref="F9:G9"/>
    <mergeCell ref="F10:G10"/>
    <mergeCell ref="A2:B2"/>
    <mergeCell ref="C2:G2"/>
    <mergeCell ref="I2:Q2"/>
    <mergeCell ref="F4:G4"/>
    <mergeCell ref="F5:G5"/>
  </mergeCells>
  <dataValidations count="13">
    <dataValidation type="whole" allowBlank="1" showErrorMessage="1" errorTitle="For mange uker" error="Max 16 uker" promptTitle="Antall uker" prompt="Max 16 uker i praksisperioden" sqref="E8:E11" xr:uid="{F919BD72-F385-49AE-91A2-FD8DA3E080DB}">
      <formula1>0</formula1>
      <formula2>16</formula2>
    </dataValidation>
    <dataValidation allowBlank="1" showInputMessage="1" showErrorMessage="1" promptTitle="Navn" prompt="Her fylles ut navn på barnehagen" sqref="C2:G2" xr:uid="{933755CA-6707-4E15-AD88-F862AE483B43}"/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5 H40 H25 H30 H35" xr:uid="{7B84A9AB-9CE9-4DC9-87C9-75B0E2EFE718}">
      <formula1>0</formula1>
      <formula2>1</formula2>
    </dataValidation>
    <dataValidation type="whole" allowBlank="1" showErrorMessage="1" errorTitle="Peaksisperiode" error="Gyldig praksisperiode er 1 - 4" promptTitle="Brutto årslønn" prompt="Skriv inn brutto årslønn for øvingslærer." sqref="C40:C43 C18 C25:C28 C30:C33 C35:C38 C21:C23" xr:uid="{B6D7B836-A37C-4E38-8B27-F4FA40640CC9}">
      <formula1>0</formula1>
      <formula2>7</formula2>
    </dataValidation>
    <dataValidation type="whole" allowBlank="1" showInputMessage="1" showErrorMessage="1" errorTitle="Antall uker" error="Max antall uker er 16" sqref="D15:G18 D40:G43 D35:G38 D30:G33 D25:G28 D20:G23" xr:uid="{9A121802-BE50-4118-8E34-C8BC5EF78144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0 B25 B15 B30 B35 B40" xr:uid="{9F306C5D-F273-4AD0-A602-0869E4697EAB}">
      <formula1>0</formula1>
      <formula2>999999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4:E44 D19:E19 D24:E24 D39:E39 D34:E34 D29:E29" xr:uid="{50D7C5BE-87F2-40DF-B458-54088AF4A34D}">
      <formula1>0</formula1>
      <formula2>16</formula2>
    </dataValidation>
    <dataValidation type="whole" allowBlank="1" showErrorMessage="1" errorTitle="Peaksisperiode" error="Periode 1 - 4" promptTitle="Brutto årslønn" prompt="Skriv inn brutto årslønn for øvingslærer." sqref="C44 C19 C39 C34 C29 C24" xr:uid="{0E8B962F-7974-4922-9B4F-E457BAF09289}">
      <formula1>0</formula1>
      <formula2>4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1:A44 A21:A24 A16:A19 A26:A29 A31:A34 A36:A39" xr:uid="{58520041-4569-4BCA-B8B3-D06D8582F5D2}">
      <formula1>3</formula1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4 F24 F39 F34 F29 F19" xr:uid="{7ACC6A70-41D9-427D-A74A-F44555C85219}">
      <formula1>0</formula1>
      <formula2>16</formula2>
    </dataValidation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4 G19 G39 G24 G29 G34" xr:uid="{0890DFCD-0C61-41E8-9693-62669083A20D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5:C17 C20" xr:uid="{2C9FE319-26CB-40FC-AAF6-855E1D4606CF}">
      <formula1>0</formula1>
      <formula2>4</formula2>
    </dataValidation>
    <dataValidation type="whole" allowBlank="1" showInputMessage="1" showErrorMessage="1" errorTitle="Feil kode" error="Kode 1 skal brukes ved honorar for veiledningsped, se forklaring_x000a_" sqref="H20" xr:uid="{905A051C-FDA4-407C-9D90-AAB2BA3EB656}">
      <formula1>0</formula1>
      <formula2>1</formula2>
    </dataValidation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CE8C-72D9-4BD6-BC52-FB94D2806EFE}">
  <sheetPr codeName="Ark21"/>
  <dimension ref="A1:Q72"/>
  <sheetViews>
    <sheetView zoomScaleNormal="100" workbookViewId="0">
      <selection activeCell="B5" sqref="B5:G12"/>
    </sheetView>
  </sheetViews>
  <sheetFormatPr baseColWidth="10" defaultColWidth="9.140625" defaultRowHeight="11.2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style="3" customWidth="1"/>
    <col min="16" max="16" width="9.28515625" style="3" customWidth="1"/>
    <col min="17" max="16384" width="9.140625" style="3"/>
  </cols>
  <sheetData>
    <row r="1" spans="1:17" ht="12" thickBot="1" x14ac:dyDescent="0.25"/>
    <row r="2" spans="1:17" ht="20.25" customHeight="1" thickBot="1" x14ac:dyDescent="0.25">
      <c r="A2" s="175" t="s">
        <v>37</v>
      </c>
      <c r="B2" s="175"/>
      <c r="C2" s="176"/>
      <c r="D2" s="177"/>
      <c r="E2" s="177"/>
      <c r="F2" s="177"/>
      <c r="G2" s="178"/>
      <c r="I2" s="179"/>
      <c r="J2" s="179"/>
      <c r="K2" s="179"/>
      <c r="L2" s="179"/>
      <c r="M2" s="179"/>
      <c r="N2" s="179"/>
      <c r="O2" s="179"/>
      <c r="P2" s="179"/>
      <c r="Q2" s="179"/>
    </row>
    <row r="3" spans="1:17" ht="12" thickBot="1" x14ac:dyDescent="0.25">
      <c r="C3" s="3"/>
      <c r="D3" s="3"/>
      <c r="E3" s="3"/>
      <c r="F3" s="3"/>
      <c r="G3" s="3"/>
      <c r="H3" s="3"/>
      <c r="I3" s="121"/>
      <c r="J3" s="122"/>
      <c r="K3" s="122"/>
      <c r="L3" s="122"/>
      <c r="M3" s="122"/>
    </row>
    <row r="4" spans="1:17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I4" s="5"/>
      <c r="J4" s="5"/>
    </row>
    <row r="5" spans="1:17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I5" s="5"/>
      <c r="J5" s="5"/>
    </row>
    <row r="6" spans="1:17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I6" s="5"/>
      <c r="J6" s="5"/>
    </row>
    <row r="7" spans="1:17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I7" s="5"/>
      <c r="J7" s="5"/>
    </row>
    <row r="8" spans="1:17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I8" s="5"/>
      <c r="J8" s="5"/>
    </row>
    <row r="9" spans="1:17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I9" s="5"/>
      <c r="J9" s="5"/>
    </row>
    <row r="10" spans="1:17" x14ac:dyDescent="0.2">
      <c r="B10" s="73"/>
      <c r="C10" s="133"/>
      <c r="D10" s="133"/>
      <c r="E10" s="134"/>
      <c r="F10" s="135"/>
      <c r="G10" s="136"/>
      <c r="I10" s="5"/>
      <c r="J10" s="5"/>
    </row>
    <row r="11" spans="1:17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I11" s="5"/>
      <c r="J11" s="5"/>
    </row>
    <row r="12" spans="1:17" x14ac:dyDescent="0.2">
      <c r="B12" s="73"/>
      <c r="C12" s="131"/>
      <c r="D12" s="131"/>
      <c r="E12" s="132"/>
      <c r="F12" s="173"/>
      <c r="G12" s="174"/>
      <c r="I12" s="5"/>
      <c r="J12" s="5"/>
    </row>
    <row r="13" spans="1:17" ht="12" thickBot="1" x14ac:dyDescent="0.25">
      <c r="B13" s="36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2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2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2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2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2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2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2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2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2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2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2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2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2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2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2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2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2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2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2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2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2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2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2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2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2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2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2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2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2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2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2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2" thickBot="1" x14ac:dyDescent="0.25">
      <c r="P46" s="93">
        <f>SUM(P53:P71)</f>
        <v>0</v>
      </c>
    </row>
    <row r="47" spans="1:16" ht="12" thickBot="1" x14ac:dyDescent="0.25">
      <c r="A47" s="119" t="s">
        <v>58</v>
      </c>
      <c r="B47" s="171"/>
      <c r="C47" s="180"/>
      <c r="D47" s="120" t="s">
        <v>59</v>
      </c>
      <c r="E47" s="22"/>
      <c r="F47" s="22"/>
      <c r="G47" s="123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2" thickBot="1" x14ac:dyDescent="0.25"/>
    <row r="49" spans="1:16" ht="12" thickBot="1" x14ac:dyDescent="0.25">
      <c r="A49" s="124" t="str">
        <f>IF(P49&gt;0,CONCATENATE("SUM ",C2),"")</f>
        <v/>
      </c>
      <c r="B49" s="125" t="s">
        <v>0</v>
      </c>
      <c r="C49" s="125"/>
      <c r="D49" s="125"/>
      <c r="E49" s="125"/>
      <c r="F49" s="125"/>
      <c r="G49" s="125"/>
      <c r="H49" s="125"/>
      <c r="I49" s="126"/>
      <c r="J49" s="127"/>
      <c r="K49" s="127"/>
      <c r="L49" s="127"/>
      <c r="M49" s="127"/>
      <c r="N49" s="127"/>
      <c r="O49" s="127"/>
      <c r="P49" s="128">
        <f>P20+P25+P30+P35+P40+P45+P47+P72</f>
        <v>0</v>
      </c>
    </row>
    <row r="50" spans="1:16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</row>
    <row r="52" spans="1:16" ht="12" thickBot="1" x14ac:dyDescent="0.25">
      <c r="A52" s="36" t="s">
        <v>63</v>
      </c>
    </row>
    <row r="53" spans="1:16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29" t="s">
        <v>7</v>
      </c>
    </row>
    <row r="54" spans="1:16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6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6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6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6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6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6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6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6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6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6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2" thickBot="1" x14ac:dyDescent="0.25">
      <c r="A72" s="130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7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2:G12"/>
    <mergeCell ref="B47:C47"/>
    <mergeCell ref="A2:B2"/>
    <mergeCell ref="C2:G2"/>
    <mergeCell ref="I2:Q2"/>
    <mergeCell ref="F4:G4"/>
    <mergeCell ref="F11:G11"/>
  </mergeCells>
  <dataValidations count="11">
    <dataValidation type="whole" allowBlank="1" showErrorMessage="1" errorTitle="For mange uker" error="Max 16 uker" promptTitle="Antall uker" prompt="Max 16 uker i praksisperioden" sqref="E12" xr:uid="{C9353C73-8065-4C5C-B5C2-047701E81A5D}">
      <formula1>0</formula1>
      <formula2>16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FAE8C8D9-38FC-4DB8-A561-857FEEE01947}">
      <formula1>0</formula1>
      <formula2>1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BED8B956-40B1-4FB4-8DC6-C79CF3D073DC}">
      <formula1>0</formula1>
      <formula2>7</formula2>
    </dataValidation>
    <dataValidation type="whole" allowBlank="1" showInputMessage="1" showErrorMessage="1" errorTitle="Antall uker" error="Max antall uker er 16" sqref="D16:G19 D41:G44 D36:G39 D31:G34 D26:G29 D21:G24" xr:uid="{F8375B06-EF88-429B-B126-95D23E6806DC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DD4E5EF9-882D-4EED-93C8-5984908A9A0B}">
      <formula1>0</formula1>
      <formula2>999999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E80AA420-9140-4EF5-8758-C7728A1B7F64}">
      <formula1>0</formula1>
      <formula2>16</formula2>
    </dataValidation>
    <dataValidation type="whole" allowBlank="1" showErrorMessage="1" errorTitle="Peaksisperiode" error="Periode 1 - 4" promptTitle="Brutto årslønn" prompt="Skriv inn brutto årslønn for øvingslærer." sqref="C45 C20 C40 C35 C30 C25" xr:uid="{0218E069-9178-42B1-92A6-3B924770BF68}">
      <formula1>0</formula1>
      <formula2>4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52817FB7-12CB-4EC0-B155-7EC3D9980B97}">
      <formula1>3</formula1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C2EF8156-9E18-4E52-B16A-97D194C37784}">
      <formula1>0</formula1>
      <formula2>16</formula2>
    </dataValidation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5C94F15E-CC9E-49B7-9BFB-86165BF3709F}">
      <formula1>0</formula1>
      <formula2>16</formula2>
    </dataValidation>
    <dataValidation allowBlank="1" showInputMessage="1" showErrorMessage="1" promptTitle="Navn" prompt="Her fylles ut navn på barnehagen" sqref="C2:G2" xr:uid="{57F180FE-16AD-46EC-B4F6-D031A9CD9CDB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1C69-9274-4216-A97B-FFBA0DC64245}">
  <sheetPr codeName="Ark22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2:G12"/>
    <mergeCell ref="B47:C47"/>
    <mergeCell ref="A2:B2"/>
    <mergeCell ref="C2:G2"/>
    <mergeCell ref="I2:Q2"/>
    <mergeCell ref="F4:G4"/>
    <mergeCell ref="F11:G11"/>
  </mergeCells>
  <dataValidations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9C72C929-B879-4326-BC16-36476CEC324D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5D738106-F7E6-4CFD-B39D-02574E3219ED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CB4EA025-AB16-4100-8CF9-BF6CACD6542F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11F0E756-678A-4091-A1E9-32AB7C57993D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EA71C0FC-9150-40B1-B076-78383DA9D549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208DA885-AA7F-41C5-9A1B-4286AD1BA260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10E5AE46-3DD4-4393-8916-3AE62F9A5763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67E2A9D5-68E6-4AB4-A086-1D93E90EC7FA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22ACB66F-8336-4F42-89E1-B87747DC213B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CAAFDA12-9199-4C0E-918A-5FDFAF4A035F}">
      <formula1>0</formula1>
      <formula2>16</formula2>
    </dataValidation>
    <dataValidation allowBlank="1" showInputMessage="1" showErrorMessage="1" promptTitle="Navn" prompt="Her fylles ut navn på barnehagen" sqref="C2:G2" xr:uid="{7190EA6F-0597-44A1-A15E-A46E5E4794B2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F6E73-6A78-46CB-9A1C-9055D94BCF79}">
  <sheetPr codeName="Ark23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2:G12"/>
    <mergeCell ref="B47:C47"/>
    <mergeCell ref="A2:B2"/>
    <mergeCell ref="C2:G2"/>
    <mergeCell ref="I2:Q2"/>
    <mergeCell ref="F4:G4"/>
    <mergeCell ref="F11:G11"/>
  </mergeCells>
  <dataValidations count="11">
    <dataValidation type="whole" allowBlank="1" showErrorMessage="1" errorTitle="For mange uker" error="Max 16 uker" promptTitle="Antall uker" prompt="Max 16 uker i praksisperioden" sqref="E12" xr:uid="{1E12B67B-DE98-49A2-8C53-D9CB2D35E20C}">
      <formula1>0</formula1>
      <formula2>16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C3300FA9-A298-4C90-B24B-6BF1A5ED86B1}">
      <formula1>0</formula1>
      <formula2>1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8B276B68-55C1-49F9-A3DB-FE8131734E2F}">
      <formula1>0</formula1>
      <formula2>7</formula2>
    </dataValidation>
    <dataValidation type="whole" allowBlank="1" showInputMessage="1" showErrorMessage="1" errorTitle="Antall uker" error="Max antall uker er 16" sqref="D16:G19 D41:G44 D36:G39 D31:G34 D26:G29 D21:G24" xr:uid="{79690F13-F8AE-412A-9A47-70EE2E9818C0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8E0828B7-78C6-4A63-8925-C464C40D3196}">
      <formula1>0</formula1>
      <formula2>999999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D0AB5A43-0FD8-4B27-8052-5AE7C7B7EFC5}">
      <formula1>0</formula1>
      <formula2>16</formula2>
    </dataValidation>
    <dataValidation type="whole" allowBlank="1" showErrorMessage="1" errorTitle="Peaksisperiode" error="Periode 1 - 4" promptTitle="Brutto årslønn" prompt="Skriv inn brutto årslønn for øvingslærer." sqref="C45 C20 C40 C35 C30 C25" xr:uid="{7AF38240-9702-4635-84B6-02FC819AFC6D}">
      <formula1>0</formula1>
      <formula2>4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599CB75D-8333-412D-98DD-6D02B417C45A}">
      <formula1>3</formula1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46E77F8D-8D13-4D8E-8665-DBD3B33F662D}">
      <formula1>0</formula1>
      <formula2>16</formula2>
    </dataValidation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BFCB1E88-4DCA-4A18-8E43-018AE3F461A7}">
      <formula1>0</formula1>
      <formula2>16</formula2>
    </dataValidation>
    <dataValidation allowBlank="1" showInputMessage="1" showErrorMessage="1" promptTitle="Navn" prompt="Her fylles ut navn på barnehagen" sqref="C2:G2" xr:uid="{49C3436C-FC65-46D5-8AD9-2782342458D3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7E68-12D0-4E6F-A2FA-7D84156EFF34}">
  <sheetPr codeName="Ark24"/>
  <dimension ref="A1:Q72"/>
  <sheetViews>
    <sheetView zoomScaleNormal="100" workbookViewId="0">
      <selection activeCell="U34" sqref="U34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6:E66"/>
    <mergeCell ref="G66:O66"/>
    <mergeCell ref="B70:E70"/>
    <mergeCell ref="G70:O70"/>
    <mergeCell ref="B71:E71"/>
    <mergeCell ref="G71:O71"/>
    <mergeCell ref="B67:E67"/>
    <mergeCell ref="G67:O67"/>
    <mergeCell ref="B68:E68"/>
    <mergeCell ref="G68:O68"/>
    <mergeCell ref="B69:E69"/>
    <mergeCell ref="G69:O69"/>
    <mergeCell ref="B63:E63"/>
    <mergeCell ref="G63:O63"/>
    <mergeCell ref="B64:E64"/>
    <mergeCell ref="G64:O64"/>
    <mergeCell ref="B65:E65"/>
    <mergeCell ref="G65:O65"/>
    <mergeCell ref="B60:E60"/>
    <mergeCell ref="G60:O60"/>
    <mergeCell ref="B61:E61"/>
    <mergeCell ref="G61:O61"/>
    <mergeCell ref="B62:E62"/>
    <mergeCell ref="G62:O62"/>
    <mergeCell ref="B57:E57"/>
    <mergeCell ref="G57:O57"/>
    <mergeCell ref="B58:E58"/>
    <mergeCell ref="G58:O58"/>
    <mergeCell ref="B59:E59"/>
    <mergeCell ref="G59:O59"/>
    <mergeCell ref="B54:E54"/>
    <mergeCell ref="G54:O54"/>
    <mergeCell ref="B55:E55"/>
    <mergeCell ref="G55:O55"/>
    <mergeCell ref="B56:E56"/>
    <mergeCell ref="G56:O56"/>
    <mergeCell ref="D14:E14"/>
    <mergeCell ref="F14:G14"/>
    <mergeCell ref="B53:E53"/>
    <mergeCell ref="G53:O53"/>
    <mergeCell ref="F12:G12"/>
    <mergeCell ref="B47:C47"/>
    <mergeCell ref="A2:B2"/>
    <mergeCell ref="C2:G2"/>
    <mergeCell ref="I2:Q2"/>
    <mergeCell ref="F4:G4"/>
    <mergeCell ref="F11:G11"/>
  </mergeCells>
  <dataValidations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CB1CD72C-EF12-4059-B10C-C1E85B926F4E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F7AC5FBC-3649-449E-8FBE-07E6446AF66F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07736328-4553-4923-BD14-F712126F299B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184BA945-2BE0-4657-84CD-5D62BDBE75CB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A9A6B413-F77A-4E57-B57B-7F801051CE24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32CBD290-3C82-4B3B-9166-29B7C762CBA3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9D375CBE-8553-41C8-9503-E0AA9FF0995E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3290DC50-58A4-409A-89EF-4D7B618EC3EB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237A6D56-FE21-411D-B2BE-6E0CAC278057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AE8ABFB1-B1C1-4C3D-A421-255079026318}">
      <formula1>0</formula1>
      <formula2>16</formula2>
    </dataValidation>
    <dataValidation allowBlank="1" showInputMessage="1" showErrorMessage="1" promptTitle="Navn" prompt="Her fylles ut navn på barnehagen" sqref="C2:G2" xr:uid="{7B0A8E21-E6A8-4BF1-9491-C17ED2AC04BB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D44D-8516-4507-9433-6D299CDA5529}">
  <sheetPr codeName="Ark14">
    <pageSetUpPr fitToPage="1"/>
  </sheetPr>
  <dimension ref="A1:D12"/>
  <sheetViews>
    <sheetView workbookViewId="0">
      <selection activeCell="H11" sqref="H11"/>
    </sheetView>
  </sheetViews>
  <sheetFormatPr baseColWidth="10" defaultColWidth="9.140625" defaultRowHeight="12.75" x14ac:dyDescent="0.2"/>
  <cols>
    <col min="1" max="1" width="20.28515625" bestFit="1" customWidth="1"/>
    <col min="2" max="2" width="8.140625" style="20" bestFit="1" customWidth="1"/>
    <col min="3" max="3" width="9.140625" style="20" bestFit="1" customWidth="1"/>
    <col min="4" max="4" width="6.5703125" bestFit="1" customWidth="1"/>
    <col min="5" max="5" width="9.42578125" customWidth="1"/>
    <col min="6" max="6" width="10.42578125" customWidth="1"/>
  </cols>
  <sheetData>
    <row r="1" spans="1:4" x14ac:dyDescent="0.2">
      <c r="A1" t="s">
        <v>13</v>
      </c>
      <c r="D1" s="1"/>
    </row>
    <row r="2" spans="1:4" x14ac:dyDescent="0.2">
      <c r="A2">
        <v>1</v>
      </c>
      <c r="B2" s="20">
        <v>80</v>
      </c>
      <c r="C2" s="20">
        <v>10000</v>
      </c>
    </row>
    <row r="3" spans="1:4" x14ac:dyDescent="0.2">
      <c r="A3">
        <v>2</v>
      </c>
      <c r="B3" s="20">
        <v>120</v>
      </c>
      <c r="C3" s="20">
        <v>17200</v>
      </c>
    </row>
    <row r="5" spans="1:4" x14ac:dyDescent="0.2">
      <c r="A5" t="s">
        <v>14</v>
      </c>
      <c r="B5" s="20">
        <v>400</v>
      </c>
    </row>
    <row r="6" spans="1:4" x14ac:dyDescent="0.2">
      <c r="A6" t="s">
        <v>15</v>
      </c>
      <c r="B6" s="20">
        <v>2000</v>
      </c>
    </row>
    <row r="8" spans="1:4" x14ac:dyDescent="0.2">
      <c r="A8" t="s">
        <v>16</v>
      </c>
      <c r="B8" s="21">
        <v>0.1</v>
      </c>
    </row>
    <row r="9" spans="1:4" x14ac:dyDescent="0.2">
      <c r="A9" t="s">
        <v>17</v>
      </c>
      <c r="B9" s="21">
        <v>0.12</v>
      </c>
    </row>
    <row r="10" spans="1:4" x14ac:dyDescent="0.2">
      <c r="A10" t="s">
        <v>18</v>
      </c>
      <c r="B10" s="21">
        <v>0.14099999999999999</v>
      </c>
    </row>
    <row r="12" spans="1:4" x14ac:dyDescent="0.2">
      <c r="A12" t="s">
        <v>35</v>
      </c>
      <c r="B12" s="20">
        <v>16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E75-FDE7-4DB1-BD89-352DBEA4036C}">
  <sheetPr codeName="Ark3">
    <pageSetUpPr fitToPage="1"/>
  </sheetPr>
  <dimension ref="A1:K32"/>
  <sheetViews>
    <sheetView zoomScaleNormal="100" workbookViewId="0">
      <selection activeCell="B3" sqref="B3:F3"/>
    </sheetView>
  </sheetViews>
  <sheetFormatPr baseColWidth="10" defaultColWidth="9.140625" defaultRowHeight="12.75" x14ac:dyDescent="0.2"/>
  <cols>
    <col min="1" max="1" width="26.7109375" customWidth="1"/>
    <col min="2" max="2" width="10.140625" customWidth="1"/>
    <col min="3" max="3" width="5.5703125" customWidth="1"/>
    <col min="4" max="4" width="8.28515625" customWidth="1"/>
    <col min="5" max="5" width="12.140625" customWidth="1"/>
    <col min="6" max="6" width="11.140625" customWidth="1"/>
    <col min="7" max="7" width="10.28515625" customWidth="1"/>
    <col min="8" max="9" width="9.140625" customWidth="1"/>
    <col min="10" max="11" width="10.42578125" customWidth="1"/>
  </cols>
  <sheetData>
    <row r="1" spans="1:11" ht="19.5" x14ac:dyDescent="0.3">
      <c r="A1" s="162" t="s">
        <v>50</v>
      </c>
      <c r="B1" s="162"/>
      <c r="C1" s="162"/>
      <c r="D1" s="162"/>
      <c r="E1" s="162"/>
      <c r="F1" s="162"/>
      <c r="G1" s="31" t="s">
        <v>22</v>
      </c>
      <c r="H1" s="8"/>
      <c r="I1" s="8"/>
      <c r="J1" s="8"/>
      <c r="K1" s="8"/>
    </row>
    <row r="2" spans="1:11" ht="19.5" x14ac:dyDescent="0.3">
      <c r="A2" s="8"/>
      <c r="B2" s="9"/>
      <c r="C2" s="2" t="s">
        <v>0</v>
      </c>
      <c r="D2" s="2"/>
      <c r="E2" s="2"/>
      <c r="F2" s="2"/>
      <c r="G2" s="2"/>
      <c r="H2" s="32" t="s">
        <v>22</v>
      </c>
      <c r="I2" s="8"/>
      <c r="J2" s="8"/>
      <c r="K2" s="8"/>
    </row>
    <row r="3" spans="1:11" ht="19.5" x14ac:dyDescent="0.3">
      <c r="A3" s="10" t="s">
        <v>24</v>
      </c>
      <c r="B3" s="163" t="s">
        <v>64</v>
      </c>
      <c r="C3" s="164"/>
      <c r="D3" s="164"/>
      <c r="E3" s="164"/>
      <c r="F3" s="165"/>
      <c r="G3" s="11"/>
      <c r="H3" s="32"/>
      <c r="I3" s="32"/>
      <c r="J3" s="32"/>
      <c r="K3" s="32"/>
    </row>
    <row r="4" spans="1:11" ht="19.5" x14ac:dyDescent="0.3">
      <c r="A4" s="10" t="s">
        <v>62</v>
      </c>
      <c r="B4" s="166"/>
      <c r="C4" s="167"/>
      <c r="D4" s="167"/>
      <c r="E4" s="167"/>
      <c r="F4" s="168"/>
      <c r="G4" s="11"/>
      <c r="H4" s="32"/>
      <c r="I4" s="32"/>
      <c r="J4" s="32"/>
      <c r="K4" s="32"/>
    </row>
    <row r="5" spans="1:11" ht="17.25" thickBot="1" x14ac:dyDescent="0.3">
      <c r="A5" s="14"/>
      <c r="B5" s="14"/>
      <c r="C5" s="15"/>
      <c r="D5" s="155"/>
      <c r="E5" s="156"/>
      <c r="F5" s="16"/>
      <c r="G5" s="17"/>
      <c r="H5" s="14" t="s">
        <v>19</v>
      </c>
      <c r="I5" s="17"/>
      <c r="J5" s="17"/>
      <c r="K5" s="78">
        <f>COUNTIF(E10:E29,"&gt;0")</f>
        <v>0</v>
      </c>
    </row>
    <row r="8" spans="1:11" ht="13.5" thickBot="1" x14ac:dyDescent="0.25"/>
    <row r="9" spans="1:11" x14ac:dyDescent="0.2">
      <c r="A9" s="159" t="s">
        <v>25</v>
      </c>
      <c r="B9" s="160"/>
      <c r="C9" s="160"/>
      <c r="D9" s="161"/>
      <c r="E9" s="33" t="s">
        <v>23</v>
      </c>
    </row>
    <row r="10" spans="1:11" x14ac:dyDescent="0.2">
      <c r="A10" s="157" t="str">
        <f>IF(ISTEXT(Navn1),Navn1,"")</f>
        <v/>
      </c>
      <c r="B10" s="158"/>
      <c r="C10" s="158"/>
      <c r="D10" s="158"/>
      <c r="E10" s="34" t="str">
        <f>IF(_SUM1&gt;0,_SUM1,"")</f>
        <v/>
      </c>
    </row>
    <row r="11" spans="1:11" x14ac:dyDescent="0.2">
      <c r="A11" s="157" t="str">
        <f>IF(ISTEXT(Navn2),Navn2,"")</f>
        <v/>
      </c>
      <c r="B11" s="158"/>
      <c r="C11" s="158"/>
      <c r="D11" s="158"/>
      <c r="E11" s="34" t="str">
        <f>IF(_SUM2&gt;0,_SUM2,"")</f>
        <v/>
      </c>
    </row>
    <row r="12" spans="1:11" x14ac:dyDescent="0.2">
      <c r="A12" s="157" t="str">
        <f>IF(ISTEXT(Navnet3),Navnet3,"")</f>
        <v/>
      </c>
      <c r="B12" s="158"/>
      <c r="C12" s="158"/>
      <c r="D12" s="158"/>
      <c r="E12" s="34" t="str">
        <f>IF(_SUM3&gt;0,_SUM3,"")</f>
        <v/>
      </c>
    </row>
    <row r="13" spans="1:11" x14ac:dyDescent="0.2">
      <c r="A13" s="157" t="str">
        <f>IF(ISTEXT(Navn4),Navn4,"")</f>
        <v/>
      </c>
      <c r="B13" s="158"/>
      <c r="C13" s="158"/>
      <c r="D13" s="158"/>
      <c r="E13" s="34" t="str">
        <f>IF(_SUM4&gt;0,_SUM4,"")</f>
        <v/>
      </c>
    </row>
    <row r="14" spans="1:11" x14ac:dyDescent="0.2">
      <c r="A14" s="157" t="str">
        <f>IF(ISTEXT(Navn5),Navn5,"")</f>
        <v/>
      </c>
      <c r="B14" s="158"/>
      <c r="C14" s="158"/>
      <c r="D14" s="158"/>
      <c r="E14" s="34" t="str">
        <f>IF(_SUM5&gt;0,_SUM5,"")</f>
        <v/>
      </c>
    </row>
    <row r="15" spans="1:11" x14ac:dyDescent="0.2">
      <c r="A15" s="157" t="str">
        <f>IF(ISTEXT(Navn6),Navn6,"")</f>
        <v/>
      </c>
      <c r="B15" s="158"/>
      <c r="C15" s="158"/>
      <c r="D15" s="158"/>
      <c r="E15" s="34" t="str">
        <f>IF(_SUM6&gt;0,_SUM6,"")</f>
        <v/>
      </c>
    </row>
    <row r="16" spans="1:11" x14ac:dyDescent="0.2">
      <c r="A16" s="157" t="str">
        <f>IF(ISTEXT(Navn7),Navn7,"")</f>
        <v/>
      </c>
      <c r="B16" s="158"/>
      <c r="C16" s="158"/>
      <c r="D16" s="158"/>
      <c r="E16" s="34" t="str">
        <f>IF(_SUM7&gt;0,_SUM7,"")</f>
        <v/>
      </c>
    </row>
    <row r="17" spans="1:5" x14ac:dyDescent="0.2">
      <c r="A17" s="157" t="str">
        <f>IF(ISTEXT(Navn8),Navn8,"")</f>
        <v/>
      </c>
      <c r="B17" s="158"/>
      <c r="C17" s="158"/>
      <c r="D17" s="158"/>
      <c r="E17" s="34" t="str">
        <f>IF(_SUM8&gt;0,_SUM8,"")</f>
        <v/>
      </c>
    </row>
    <row r="18" spans="1:5" x14ac:dyDescent="0.2">
      <c r="A18" s="157" t="str">
        <f>IF(ISTEXT(Navn9),Navn9,"")</f>
        <v/>
      </c>
      <c r="B18" s="158"/>
      <c r="C18" s="158"/>
      <c r="D18" s="158"/>
      <c r="E18" s="34" t="str">
        <f>IF(_SUM9&gt;0,_SUM9,"")</f>
        <v/>
      </c>
    </row>
    <row r="19" spans="1:5" x14ac:dyDescent="0.2">
      <c r="A19" s="157" t="str">
        <f>IF(ISTEXT(Navn10),Navn10,"")</f>
        <v/>
      </c>
      <c r="B19" s="158"/>
      <c r="C19" s="158"/>
      <c r="D19" s="158"/>
      <c r="E19" s="34" t="str">
        <f>IF(_SUM10&gt;0,_SUM10,"")</f>
        <v/>
      </c>
    </row>
    <row r="20" spans="1:5" x14ac:dyDescent="0.2">
      <c r="A20" s="157" t="str">
        <f>IF(ISTEXT(Navn11),Navn11,"")</f>
        <v/>
      </c>
      <c r="B20" s="158"/>
      <c r="C20" s="158"/>
      <c r="D20" s="158"/>
      <c r="E20" s="34" t="str">
        <f>IF(_Sum11&gt;0,_Sum11,"")</f>
        <v/>
      </c>
    </row>
    <row r="21" spans="1:5" x14ac:dyDescent="0.2">
      <c r="A21" s="157" t="str">
        <f>IF(ISTEXT(Navn12),Navn12,"")</f>
        <v/>
      </c>
      <c r="B21" s="158"/>
      <c r="C21" s="158"/>
      <c r="D21" s="158"/>
      <c r="E21" s="34" t="str">
        <f>IF(_Sum12&gt;0,_Sum12,"")</f>
        <v/>
      </c>
    </row>
    <row r="22" spans="1:5" x14ac:dyDescent="0.2">
      <c r="A22" s="157" t="str">
        <f>IF(ISTEXT(Navn13),Navn13,"")</f>
        <v/>
      </c>
      <c r="B22" s="158"/>
      <c r="C22" s="158"/>
      <c r="D22" s="158"/>
      <c r="E22" s="34" t="str">
        <f>IF(_SUM13&gt;0,_SUM13,"")</f>
        <v/>
      </c>
    </row>
    <row r="23" spans="1:5" x14ac:dyDescent="0.2">
      <c r="A23" s="157" t="str">
        <f>IF(ISTEXT(Navn14),Navn14,"")</f>
        <v/>
      </c>
      <c r="B23" s="158"/>
      <c r="C23" s="158"/>
      <c r="D23" s="158"/>
      <c r="E23" s="34" t="str">
        <f>IF(_SUM14&gt;0,_SUM14,"")</f>
        <v/>
      </c>
    </row>
    <row r="24" spans="1:5" x14ac:dyDescent="0.2">
      <c r="A24" s="157" t="str">
        <f>IF(ISTEXT(Navn15),Navn15,"")</f>
        <v/>
      </c>
      <c r="B24" s="158"/>
      <c r="C24" s="158"/>
      <c r="D24" s="158"/>
      <c r="E24" s="34" t="str">
        <f>IF(_SUM15&gt;0,_SUM15,"")</f>
        <v/>
      </c>
    </row>
    <row r="25" spans="1:5" x14ac:dyDescent="0.2">
      <c r="A25" s="157" t="str">
        <f>IF(ISTEXT(Navn16),Navn16,"")</f>
        <v/>
      </c>
      <c r="B25" s="158"/>
      <c r="C25" s="158"/>
      <c r="D25" s="158"/>
      <c r="E25" s="34" t="str">
        <f>IF(_Sum16&gt;0,_Sum16,"")</f>
        <v/>
      </c>
    </row>
    <row r="26" spans="1:5" x14ac:dyDescent="0.2">
      <c r="A26" s="157" t="str">
        <f>IF(ISTEXT(Navn17),Navn17,"")</f>
        <v/>
      </c>
      <c r="B26" s="158"/>
      <c r="C26" s="158"/>
      <c r="D26" s="158"/>
      <c r="E26" s="34" t="str">
        <f>IF(_Sum17&gt;0,_Sum17,"")</f>
        <v/>
      </c>
    </row>
    <row r="27" spans="1:5" x14ac:dyDescent="0.2">
      <c r="A27" s="157" t="str">
        <f>IF(ISTEXT(Navn18),Navn18,"")</f>
        <v/>
      </c>
      <c r="B27" s="158"/>
      <c r="C27" s="158"/>
      <c r="D27" s="158"/>
      <c r="E27" s="34" t="str">
        <f>IF(_Sum18&gt;0,_Sum18,"")</f>
        <v/>
      </c>
    </row>
    <row r="28" spans="1:5" x14ac:dyDescent="0.2">
      <c r="A28" s="157" t="str">
        <f>IF(ISTEXT(Navn19),Navn19,"")</f>
        <v/>
      </c>
      <c r="B28" s="158"/>
      <c r="C28" s="158"/>
      <c r="D28" s="158"/>
      <c r="E28" s="34" t="str">
        <f>IF(_Sum19&gt;0,_Sum19,"")</f>
        <v/>
      </c>
    </row>
    <row r="29" spans="1:5" x14ac:dyDescent="0.2">
      <c r="A29" s="157" t="str">
        <f>IF(ISTEXT(Navn20),Navn20,"")</f>
        <v/>
      </c>
      <c r="B29" s="158"/>
      <c r="C29" s="158"/>
      <c r="D29" s="158"/>
      <c r="E29" s="34" t="str">
        <f>IF(_Sum20&gt;0,_Sum20,"")</f>
        <v/>
      </c>
    </row>
    <row r="30" spans="1:5" ht="13.5" thickBot="1" x14ac:dyDescent="0.25">
      <c r="A30" s="153" t="str">
        <f>IF(E30&gt;0,CONCATENATE("SUM ",B4," ",B3),"")</f>
        <v/>
      </c>
      <c r="B30" s="154"/>
      <c r="C30" s="154"/>
      <c r="D30" s="154"/>
      <c r="E30" s="35">
        <f>SUM(E10:E29)</f>
        <v>0</v>
      </c>
    </row>
    <row r="32" spans="1:5" x14ac:dyDescent="0.2">
      <c r="A32" s="107" t="str">
        <f>IF(L32&gt;0,CONCATENATE("SUM reiserefusjoner"),"")</f>
        <v/>
      </c>
    </row>
  </sheetData>
  <sheetProtection password="DB73" sheet="1" selectLockedCells="1"/>
  <mergeCells count="26">
    <mergeCell ref="A1:F1"/>
    <mergeCell ref="B3:F3"/>
    <mergeCell ref="B4:F4"/>
    <mergeCell ref="A26:D26"/>
    <mergeCell ref="A27:D27"/>
    <mergeCell ref="A20:D20"/>
    <mergeCell ref="A21:D21"/>
    <mergeCell ref="A22:D22"/>
    <mergeCell ref="A23:D23"/>
    <mergeCell ref="A24:D24"/>
    <mergeCell ref="A25:D25"/>
    <mergeCell ref="A30:D30"/>
    <mergeCell ref="D5:E5"/>
    <mergeCell ref="A13:D13"/>
    <mergeCell ref="A14:D14"/>
    <mergeCell ref="A15:D15"/>
    <mergeCell ref="A16:D16"/>
    <mergeCell ref="A17:D17"/>
    <mergeCell ref="A18:D18"/>
    <mergeCell ref="A11:D11"/>
    <mergeCell ref="A12:D12"/>
    <mergeCell ref="A19:D19"/>
    <mergeCell ref="A9:D9"/>
    <mergeCell ref="A10:D10"/>
    <mergeCell ref="A29:D29"/>
    <mergeCell ref="A28:D28"/>
  </mergeCells>
  <phoneticPr fontId="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67E4-57C1-4519-A7C1-815DBA3A2359}">
  <sheetPr codeName="Ark4"/>
  <dimension ref="A1:Q72"/>
  <sheetViews>
    <sheetView tabSelected="1" zoomScaleNormal="100" workbookViewId="0">
      <selection activeCell="C2" sqref="C2:G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</row>
    <row r="13" spans="1:17" s="3" customFormat="1" ht="12" thickBot="1" x14ac:dyDescent="0.25">
      <c r="B13" s="113"/>
      <c r="C13" s="114"/>
      <c r="D13" s="115"/>
      <c r="E13" s="116"/>
      <c r="F13" s="117"/>
      <c r="G13" s="118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/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93"/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/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93"/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55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12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5:E65"/>
    <mergeCell ref="G65:O65"/>
    <mergeCell ref="B63:E63"/>
    <mergeCell ref="G63:O63"/>
    <mergeCell ref="B47:C47"/>
    <mergeCell ref="F12:G12"/>
    <mergeCell ref="B64:E64"/>
    <mergeCell ref="G64:O64"/>
    <mergeCell ref="B70:E70"/>
    <mergeCell ref="G70:O70"/>
    <mergeCell ref="B54:E54"/>
    <mergeCell ref="G60:O60"/>
    <mergeCell ref="B56:E56"/>
    <mergeCell ref="G57:O57"/>
    <mergeCell ref="B67:E67"/>
    <mergeCell ref="G67:O67"/>
    <mergeCell ref="B61:E61"/>
    <mergeCell ref="G61:O61"/>
    <mergeCell ref="B66:E66"/>
    <mergeCell ref="G66:O66"/>
    <mergeCell ref="B71:E71"/>
    <mergeCell ref="G71:O71"/>
    <mergeCell ref="B68:E68"/>
    <mergeCell ref="G68:O68"/>
    <mergeCell ref="B69:E69"/>
    <mergeCell ref="G69:O69"/>
    <mergeCell ref="B62:E62"/>
    <mergeCell ref="G62:O62"/>
    <mergeCell ref="B55:E55"/>
    <mergeCell ref="G55:O55"/>
    <mergeCell ref="G56:O56"/>
    <mergeCell ref="B60:E60"/>
    <mergeCell ref="B53:E53"/>
    <mergeCell ref="G59:O59"/>
    <mergeCell ref="B58:E58"/>
    <mergeCell ref="B59:E59"/>
    <mergeCell ref="G53:O53"/>
    <mergeCell ref="G54:O54"/>
    <mergeCell ref="B57:E57"/>
    <mergeCell ref="G58:O58"/>
    <mergeCell ref="A2:B2"/>
    <mergeCell ref="C2:G2"/>
    <mergeCell ref="F4:G4"/>
    <mergeCell ref="I2:Q2"/>
    <mergeCell ref="F14:G14"/>
    <mergeCell ref="D14:E14"/>
    <mergeCell ref="F11:G11"/>
  </mergeCells>
  <phoneticPr fontId="0" type="noConversion"/>
  <dataValidations xWindow="296" yWindow="229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43048FF3-59A6-4ED9-8B49-36B0B104F033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7A9C7621-A146-43FC-8086-1B8CE751B1C2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7E4AC244-D313-4EE8-9EA4-CBE03F46D25E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82E263AF-4EEE-4326-AA5B-344A4224FD40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44737621-AEEE-4F3B-9159-EB1764697CFF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94955D08-DFA9-46F5-9C34-73E47589A545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C2047285-8162-49F7-828D-386046864E58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0F8ED77D-7F79-4A1D-B056-9BC436FA51F9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EAD39BA2-CA85-4F2F-A199-EEB80B7B8C38}">
      <formula1>0</formula1>
      <formula2>1</formula2>
    </dataValidation>
    <dataValidation allowBlank="1" showInputMessage="1" showErrorMessage="1" promptTitle="Navn" prompt="Her fylles ut navn på barnehagen" sqref="C2:G2" xr:uid="{48434AB8-7860-4DD9-85EC-EC628F021D32}"/>
    <dataValidation type="whole" allowBlank="1" showErrorMessage="1" errorTitle="For mange uker" error="Max 16 uker" promptTitle="Antall uker" prompt="Max 16 uker i praksisperioden" sqref="E12:E13" xr:uid="{C4550BD3-A75E-402E-BAD2-809292B6C99B}">
      <formula1>0</formula1>
      <formula2>16</formula2>
    </dataValidation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0F24-5B8F-4299-869A-364191ACE636}">
  <sheetPr codeName="Ark5"/>
  <dimension ref="A1:Q72"/>
  <sheetViews>
    <sheetView zoomScaleNormal="100" workbookViewId="0">
      <selection activeCell="A13" sqref="A13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71:E71"/>
    <mergeCell ref="G71:O71"/>
    <mergeCell ref="B69:E69"/>
    <mergeCell ref="G69:O69"/>
    <mergeCell ref="B70:E70"/>
    <mergeCell ref="G70:O70"/>
    <mergeCell ref="G62:O62"/>
    <mergeCell ref="G68:O68"/>
    <mergeCell ref="B64:E64"/>
    <mergeCell ref="G64:O64"/>
    <mergeCell ref="B65:E65"/>
    <mergeCell ref="G65:O65"/>
    <mergeCell ref="B66:E66"/>
    <mergeCell ref="G66:O66"/>
    <mergeCell ref="B67:E67"/>
    <mergeCell ref="G67:O67"/>
    <mergeCell ref="B68:E68"/>
    <mergeCell ref="B63:E63"/>
    <mergeCell ref="G63:O63"/>
    <mergeCell ref="G55:O55"/>
    <mergeCell ref="G56:O56"/>
    <mergeCell ref="B61:E61"/>
    <mergeCell ref="G61:O61"/>
    <mergeCell ref="B57:E57"/>
    <mergeCell ref="B56:E56"/>
    <mergeCell ref="G57:O57"/>
    <mergeCell ref="G58:O58"/>
    <mergeCell ref="G59:O59"/>
    <mergeCell ref="B60:E60"/>
    <mergeCell ref="B59:E59"/>
    <mergeCell ref="G60:O60"/>
    <mergeCell ref="B58:E58"/>
    <mergeCell ref="B62:E62"/>
    <mergeCell ref="B55:E55"/>
    <mergeCell ref="A2:B2"/>
    <mergeCell ref="C2:G2"/>
    <mergeCell ref="F4:G4"/>
    <mergeCell ref="F11:G11"/>
    <mergeCell ref="G53:O53"/>
    <mergeCell ref="G54:O54"/>
    <mergeCell ref="F12:G12"/>
    <mergeCell ref="B47:C47"/>
    <mergeCell ref="I2:Q2"/>
    <mergeCell ref="F14:G14"/>
    <mergeCell ref="D14:E14"/>
    <mergeCell ref="B54:E54"/>
    <mergeCell ref="B53:E53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840933AF-A815-4993-9385-E5F39ED1B9E0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9D2F9B26-31BF-4514-9916-692290A28217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EB31D453-B9D2-4297-AB7F-3974AB6272D3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3C4666D8-7D3C-4180-BA7D-E06D5EC3790F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3BF713EE-27AA-437E-8D71-E8FC1956720D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DB789BC4-41EC-468C-928B-8FCDEE9044B6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9E063AE2-6E71-4698-8EAB-FB333E617D22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64E09024-0265-48B6-A2E2-A97B37CDF5B3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8C3B568D-6793-44A3-AB00-1C4624D6391C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7EE189EB-48AC-4A12-9BA1-F7D75AEE89CD}">
      <formula1>0</formula1>
      <formula2>16</formula2>
    </dataValidation>
    <dataValidation allowBlank="1" showInputMessage="1" showErrorMessage="1" promptTitle="Navn" prompt="Her fylles ut navn på barnehagen" sqref="C2:G2" xr:uid="{C8F013AA-FD96-4485-A373-048AF18160D8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85F2-B77C-4CF3-9B25-E8F903FA6CCE}">
  <sheetPr codeName="Ark6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71:E71"/>
    <mergeCell ref="G71:O71"/>
    <mergeCell ref="B69:E69"/>
    <mergeCell ref="G69:O69"/>
    <mergeCell ref="B70:E70"/>
    <mergeCell ref="G70:O70"/>
    <mergeCell ref="G62:O62"/>
    <mergeCell ref="G68:O68"/>
    <mergeCell ref="B64:E64"/>
    <mergeCell ref="G64:O64"/>
    <mergeCell ref="B65:E65"/>
    <mergeCell ref="G65:O65"/>
    <mergeCell ref="B66:E66"/>
    <mergeCell ref="G66:O66"/>
    <mergeCell ref="B67:E67"/>
    <mergeCell ref="G67:O67"/>
    <mergeCell ref="B68:E68"/>
    <mergeCell ref="B63:E63"/>
    <mergeCell ref="G63:O63"/>
    <mergeCell ref="G55:O55"/>
    <mergeCell ref="G56:O56"/>
    <mergeCell ref="B61:E61"/>
    <mergeCell ref="G61:O61"/>
    <mergeCell ref="B57:E57"/>
    <mergeCell ref="B56:E56"/>
    <mergeCell ref="G57:O57"/>
    <mergeCell ref="G58:O58"/>
    <mergeCell ref="G59:O59"/>
    <mergeCell ref="B60:E60"/>
    <mergeCell ref="B59:E59"/>
    <mergeCell ref="G60:O60"/>
    <mergeCell ref="B58:E58"/>
    <mergeCell ref="B62:E62"/>
    <mergeCell ref="B55:E55"/>
    <mergeCell ref="A2:B2"/>
    <mergeCell ref="C2:G2"/>
    <mergeCell ref="F4:G4"/>
    <mergeCell ref="F11:G11"/>
    <mergeCell ref="G53:O53"/>
    <mergeCell ref="G54:O54"/>
    <mergeCell ref="F12:G12"/>
    <mergeCell ref="B47:C47"/>
    <mergeCell ref="I2:Q2"/>
    <mergeCell ref="F14:G14"/>
    <mergeCell ref="D14:E14"/>
    <mergeCell ref="B54:E54"/>
    <mergeCell ref="B53:E53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6E995D37-D4DD-4653-AFBC-C928973C9EE6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8E9D4BBA-1CC5-4B00-BEE5-17F802CEB5D9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5F67C824-ECBE-48D7-9CFA-723B7ADD39E4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ED88C2C5-7B51-491E-A75C-CAF1B64D885E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DBDA5891-2848-4DE5-8C6E-C1F575FDB375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3F83A82B-38E7-465A-AA72-C4968CCF0C82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0D2B1C07-71CA-41D9-B482-DD01DD4724E1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2A967486-CA4B-40B6-99E2-269D6C06890B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A245BA7F-F628-45EF-81B7-33A9E330EBCE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FB8CA4BE-401A-4A72-80A1-46440711B87C}">
      <formula1>0</formula1>
      <formula2>16</formula2>
    </dataValidation>
    <dataValidation allowBlank="1" showInputMessage="1" showErrorMessage="1" promptTitle="Navn" prompt="Her fylles ut navn på barnehagen" sqref="C2:G2" xr:uid="{8EEFD99F-E3B7-4077-A210-D114427D5FA6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68B8-0861-463A-9F40-93F3188308F7}">
  <sheetPr codeName="Ark7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71:E71"/>
    <mergeCell ref="G71:O71"/>
    <mergeCell ref="B69:E69"/>
    <mergeCell ref="G69:O69"/>
    <mergeCell ref="B70:E70"/>
    <mergeCell ref="G70:O70"/>
    <mergeCell ref="G62:O62"/>
    <mergeCell ref="G68:O68"/>
    <mergeCell ref="B64:E64"/>
    <mergeCell ref="G64:O64"/>
    <mergeCell ref="B65:E65"/>
    <mergeCell ref="G65:O65"/>
    <mergeCell ref="B66:E66"/>
    <mergeCell ref="G66:O66"/>
    <mergeCell ref="B67:E67"/>
    <mergeCell ref="G67:O67"/>
    <mergeCell ref="B68:E68"/>
    <mergeCell ref="B63:E63"/>
    <mergeCell ref="G63:O63"/>
    <mergeCell ref="G55:O55"/>
    <mergeCell ref="G56:O56"/>
    <mergeCell ref="B61:E61"/>
    <mergeCell ref="G61:O61"/>
    <mergeCell ref="B57:E57"/>
    <mergeCell ref="B56:E56"/>
    <mergeCell ref="G57:O57"/>
    <mergeCell ref="G58:O58"/>
    <mergeCell ref="G59:O59"/>
    <mergeCell ref="B60:E60"/>
    <mergeCell ref="B59:E59"/>
    <mergeCell ref="G60:O60"/>
    <mergeCell ref="B58:E58"/>
    <mergeCell ref="B62:E62"/>
    <mergeCell ref="B55:E55"/>
    <mergeCell ref="A2:B2"/>
    <mergeCell ref="C2:G2"/>
    <mergeCell ref="F4:G4"/>
    <mergeCell ref="F11:G11"/>
    <mergeCell ref="G53:O53"/>
    <mergeCell ref="G54:O54"/>
    <mergeCell ref="F12:G12"/>
    <mergeCell ref="B47:C47"/>
    <mergeCell ref="I2:Q2"/>
    <mergeCell ref="F14:G14"/>
    <mergeCell ref="D14:E14"/>
    <mergeCell ref="B54:E54"/>
    <mergeCell ref="B53:E53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092B7A01-8D17-4FE5-A64A-239ABEB33ADE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8FE36902-867B-4002-B676-9AF7817207D5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14D44E75-BF7B-4A81-B204-9A523C4A34F7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A4EAF1E9-F22F-425E-92DE-41009E328789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146537DC-2066-4C7F-A81A-0A0EED6DB1AF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E3A031E8-2836-46F7-A4F9-0C8D03ED6F67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748B80C3-34E0-4248-A7E5-A7734AF03751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CC0C5AA6-42AC-4093-B89C-3F920292B4C2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0F4CF108-505F-4D40-9442-0B4D2233D920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82C0DEAD-7E57-494A-BC23-8323D771766B}">
      <formula1>0</formula1>
      <formula2>16</formula2>
    </dataValidation>
    <dataValidation allowBlank="1" showInputMessage="1" showErrorMessage="1" promptTitle="Navn" prompt="Her fylles ut navn på barnehagen" sqref="C2:G2" xr:uid="{5FEF8C29-D53E-476E-A745-444228DDA038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C2A7-FF65-44B4-A267-003F3A2104AD}">
  <sheetPr codeName="Ark8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65:E65"/>
    <mergeCell ref="G65:O65"/>
    <mergeCell ref="B63:E63"/>
    <mergeCell ref="G63:O63"/>
    <mergeCell ref="B47:C47"/>
    <mergeCell ref="F12:G12"/>
    <mergeCell ref="B64:E64"/>
    <mergeCell ref="G64:O64"/>
    <mergeCell ref="B70:E70"/>
    <mergeCell ref="G70:O70"/>
    <mergeCell ref="B54:E54"/>
    <mergeCell ref="G60:O60"/>
    <mergeCell ref="B56:E56"/>
    <mergeCell ref="G57:O57"/>
    <mergeCell ref="B67:E67"/>
    <mergeCell ref="G67:O67"/>
    <mergeCell ref="B61:E61"/>
    <mergeCell ref="G61:O61"/>
    <mergeCell ref="B66:E66"/>
    <mergeCell ref="G66:O66"/>
    <mergeCell ref="B71:E71"/>
    <mergeCell ref="G71:O71"/>
    <mergeCell ref="B68:E68"/>
    <mergeCell ref="G68:O68"/>
    <mergeCell ref="B69:E69"/>
    <mergeCell ref="G69:O69"/>
    <mergeCell ref="B62:E62"/>
    <mergeCell ref="G62:O62"/>
    <mergeCell ref="B55:E55"/>
    <mergeCell ref="G55:O55"/>
    <mergeCell ref="G56:O56"/>
    <mergeCell ref="B60:E60"/>
    <mergeCell ref="B53:E53"/>
    <mergeCell ref="G59:O59"/>
    <mergeCell ref="B58:E58"/>
    <mergeCell ref="B59:E59"/>
    <mergeCell ref="G53:O53"/>
    <mergeCell ref="G54:O54"/>
    <mergeCell ref="B57:E57"/>
    <mergeCell ref="G58:O58"/>
    <mergeCell ref="A2:B2"/>
    <mergeCell ref="C2:G2"/>
    <mergeCell ref="F4:G4"/>
    <mergeCell ref="I2:Q2"/>
    <mergeCell ref="F14:G14"/>
    <mergeCell ref="D14:E14"/>
    <mergeCell ref="F11:G11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AC4694B6-0C54-49F6-9B2A-A8F61659A71D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420B244D-0D0B-415E-A3C6-1ADD5A1DF74C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5523D168-C117-42B9-B8F2-64A5A3126533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7AC86F14-C5CA-425C-A640-83C424C66C4B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29A09763-8814-42A0-854F-E9CD8A6DD993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64FC307F-BBA7-49E2-9432-685CF9F18018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1257CA21-7FCC-4695-8146-C6F957D233D7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23549507-55B9-4F4B-B07D-F00C63D4C2C3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22CE1E97-2ABF-42A1-8541-D7206556C1B7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C2FBB74C-2381-487D-933C-E8DE4CE9D981}">
      <formula1>0</formula1>
      <formula2>16</formula2>
    </dataValidation>
    <dataValidation allowBlank="1" showInputMessage="1" showErrorMessage="1" promptTitle="Navn" prompt="Her fylles ut navn på barnehagen" sqref="C2:G2" xr:uid="{0A8DF8C0-6C8C-43A6-8855-21E3D590D7F6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3390-8A06-4ECB-A452-6EA70AE248F1}">
  <sheetPr codeName="Ark9"/>
  <dimension ref="A1:Q72"/>
  <sheetViews>
    <sheetView zoomScaleNormal="100" workbookViewId="0">
      <selection activeCell="B5" sqref="B5:G12"/>
    </sheetView>
  </sheetViews>
  <sheetFormatPr baseColWidth="10" defaultColWidth="9.140625" defaultRowHeight="12.75" x14ac:dyDescent="0.2"/>
  <cols>
    <col min="1" max="1" width="22.85546875" style="3" customWidth="1"/>
    <col min="2" max="2" width="11" style="3" customWidth="1"/>
    <col min="3" max="3" width="8.5703125" style="5" customWidth="1"/>
    <col min="4" max="4" width="8.7109375" style="5" customWidth="1"/>
    <col min="5" max="5" width="8.28515625" style="5" customWidth="1"/>
    <col min="6" max="6" width="9.140625" style="5" customWidth="1"/>
    <col min="7" max="7" width="8.85546875" style="5" customWidth="1"/>
    <col min="8" max="8" width="4.85546875" style="5" customWidth="1"/>
    <col min="9" max="9" width="6.42578125" style="3" customWidth="1"/>
    <col min="10" max="10" width="7.85546875" style="3" customWidth="1"/>
    <col min="11" max="11" width="8.28515625" style="3" customWidth="1"/>
    <col min="12" max="12" width="8.7109375" style="3" customWidth="1"/>
    <col min="13" max="13" width="8.42578125" style="3" hidden="1" customWidth="1"/>
    <col min="14" max="14" width="10" style="3" customWidth="1"/>
    <col min="15" max="15" width="7.85546875" customWidth="1"/>
    <col min="16" max="16" width="9.28515625" customWidth="1"/>
  </cols>
  <sheetData>
    <row r="1" spans="1:17" ht="13.5" thickBot="1" x14ac:dyDescent="0.25"/>
    <row r="2" spans="1:17" ht="20.25" customHeight="1" thickBot="1" x14ac:dyDescent="0.35">
      <c r="A2" s="137" t="s">
        <v>37</v>
      </c>
      <c r="B2" s="137"/>
      <c r="C2" s="138"/>
      <c r="D2" s="139"/>
      <c r="E2" s="139"/>
      <c r="F2" s="139"/>
      <c r="G2" s="140"/>
      <c r="H2" s="2"/>
      <c r="I2" s="141"/>
      <c r="J2" s="141"/>
      <c r="K2" s="141"/>
      <c r="L2" s="141"/>
      <c r="M2" s="141"/>
      <c r="N2" s="141"/>
      <c r="O2" s="141"/>
      <c r="P2" s="141"/>
      <c r="Q2" s="141"/>
    </row>
    <row r="3" spans="1:17" s="13" customFormat="1" ht="17.25" thickBot="1" x14ac:dyDescent="0.3">
      <c r="I3" s="45"/>
      <c r="J3" s="12"/>
      <c r="K3" s="12"/>
      <c r="L3" s="12"/>
      <c r="M3" s="12"/>
    </row>
    <row r="4" spans="1:17" s="3" customFormat="1" ht="11.25" x14ac:dyDescent="0.2">
      <c r="A4" s="36" t="s">
        <v>30</v>
      </c>
      <c r="B4" s="60" t="s">
        <v>26</v>
      </c>
      <c r="C4" s="61" t="s">
        <v>28</v>
      </c>
      <c r="D4" s="61" t="s">
        <v>29</v>
      </c>
      <c r="E4" s="62" t="s">
        <v>38</v>
      </c>
      <c r="F4" s="142" t="s">
        <v>27</v>
      </c>
      <c r="G4" s="143"/>
      <c r="H4" s="5"/>
      <c r="I4" s="5"/>
      <c r="J4" s="5"/>
    </row>
    <row r="5" spans="1:17" s="3" customFormat="1" ht="11.25" x14ac:dyDescent="0.2">
      <c r="B5" s="73">
        <v>1</v>
      </c>
      <c r="C5" s="133">
        <v>45936</v>
      </c>
      <c r="D5" s="133">
        <v>45961</v>
      </c>
      <c r="E5" s="134">
        <v>4</v>
      </c>
      <c r="F5" s="135" t="s">
        <v>65</v>
      </c>
      <c r="G5" s="136"/>
      <c r="H5" s="5"/>
      <c r="I5" s="5"/>
      <c r="J5" s="5"/>
    </row>
    <row r="6" spans="1:17" s="3" customFormat="1" ht="11.25" x14ac:dyDescent="0.2">
      <c r="B6" s="73">
        <v>2</v>
      </c>
      <c r="C6" s="133">
        <v>45971</v>
      </c>
      <c r="D6" s="133">
        <v>45996</v>
      </c>
      <c r="E6" s="134">
        <v>4</v>
      </c>
      <c r="F6" s="135" t="s">
        <v>66</v>
      </c>
      <c r="G6" s="136"/>
      <c r="H6" s="5"/>
      <c r="I6" s="5"/>
      <c r="J6" s="5"/>
    </row>
    <row r="7" spans="1:17" s="3" customFormat="1" ht="11.25" x14ac:dyDescent="0.2">
      <c r="B7" s="73">
        <v>3</v>
      </c>
      <c r="C7" s="133">
        <v>45936</v>
      </c>
      <c r="D7" s="133">
        <v>45961</v>
      </c>
      <c r="E7" s="134">
        <v>4</v>
      </c>
      <c r="F7" s="135" t="s">
        <v>67</v>
      </c>
      <c r="G7" s="136"/>
      <c r="H7" s="5"/>
      <c r="I7" s="5"/>
      <c r="J7" s="5"/>
    </row>
    <row r="8" spans="1:17" s="3" customFormat="1" ht="11.25" x14ac:dyDescent="0.2">
      <c r="B8" s="73">
        <v>4</v>
      </c>
      <c r="C8" s="133">
        <v>45971</v>
      </c>
      <c r="D8" s="133">
        <v>45989</v>
      </c>
      <c r="E8" s="134">
        <v>3</v>
      </c>
      <c r="F8" s="135" t="s">
        <v>68</v>
      </c>
      <c r="G8" s="136"/>
      <c r="H8" s="5"/>
      <c r="I8" s="5"/>
      <c r="J8" s="5"/>
    </row>
    <row r="9" spans="1:17" s="3" customFormat="1" ht="11.25" x14ac:dyDescent="0.2">
      <c r="B9" s="73">
        <v>5</v>
      </c>
      <c r="C9" s="133">
        <v>45936</v>
      </c>
      <c r="D9" s="133">
        <v>45954</v>
      </c>
      <c r="E9" s="134">
        <v>3</v>
      </c>
      <c r="F9" s="135" t="s">
        <v>69</v>
      </c>
      <c r="G9" s="136"/>
      <c r="H9" s="5"/>
      <c r="I9" s="5"/>
      <c r="J9" s="5"/>
    </row>
    <row r="10" spans="1:17" s="3" customFormat="1" ht="11.25" x14ac:dyDescent="0.2">
      <c r="B10" s="73"/>
      <c r="C10" s="133"/>
      <c r="D10" s="133"/>
      <c r="E10" s="134"/>
      <c r="F10" s="135"/>
      <c r="G10" s="136"/>
      <c r="H10" s="5"/>
      <c r="I10" s="5"/>
      <c r="J10" s="5"/>
    </row>
    <row r="11" spans="1:17" s="3" customFormat="1" ht="11.25" x14ac:dyDescent="0.2">
      <c r="B11" s="73">
        <v>6</v>
      </c>
      <c r="C11" s="134" t="s">
        <v>60</v>
      </c>
      <c r="D11" s="134"/>
      <c r="E11" s="134"/>
      <c r="F11" s="169" t="s">
        <v>61</v>
      </c>
      <c r="G11" s="170"/>
      <c r="H11" s="5"/>
      <c r="I11" s="5"/>
      <c r="J11" s="5"/>
    </row>
    <row r="12" spans="1:17" s="3" customFormat="1" ht="11.25" x14ac:dyDescent="0.2">
      <c r="B12" s="73"/>
      <c r="C12" s="131"/>
      <c r="D12" s="131"/>
      <c r="E12" s="132"/>
      <c r="F12" s="173"/>
      <c r="G12" s="174"/>
      <c r="H12" s="5"/>
      <c r="I12" s="5"/>
      <c r="J12" s="5"/>
    </row>
    <row r="13" spans="1:17" s="3" customFormat="1" ht="12" thickBot="1" x14ac:dyDescent="0.25">
      <c r="B13" s="36"/>
      <c r="C13" s="5"/>
      <c r="D13" s="5"/>
      <c r="E13" s="5"/>
      <c r="F13" s="5"/>
      <c r="G13" s="5"/>
      <c r="H13" s="5"/>
      <c r="I13" s="5"/>
    </row>
    <row r="14" spans="1:17" x14ac:dyDescent="0.2">
      <c r="B14" s="4"/>
      <c r="C14" s="4"/>
      <c r="D14" s="146" t="s">
        <v>31</v>
      </c>
      <c r="E14" s="147"/>
      <c r="F14" s="148" t="s">
        <v>39</v>
      </c>
      <c r="G14" s="149"/>
      <c r="H14" s="3"/>
      <c r="I14" s="5"/>
      <c r="J14" s="5"/>
      <c r="K14" s="5"/>
      <c r="L14" s="5"/>
      <c r="M14" s="5"/>
      <c r="N14" s="5"/>
      <c r="O14" s="5"/>
      <c r="P14" s="5"/>
    </row>
    <row r="15" spans="1:17" ht="13.5" thickBot="1" x14ac:dyDescent="0.25">
      <c r="A15" s="36" t="s">
        <v>51</v>
      </c>
      <c r="B15" s="3" t="s">
        <v>12</v>
      </c>
      <c r="C15" s="3" t="s">
        <v>40</v>
      </c>
      <c r="D15" s="67" t="s">
        <v>32</v>
      </c>
      <c r="E15" s="68" t="s">
        <v>34</v>
      </c>
      <c r="F15" s="69" t="s">
        <v>32</v>
      </c>
      <c r="G15" s="70" t="s">
        <v>33</v>
      </c>
      <c r="H15" s="5" t="s">
        <v>10</v>
      </c>
      <c r="I15" s="5" t="s">
        <v>11</v>
      </c>
      <c r="J15" s="5" t="s">
        <v>1</v>
      </c>
      <c r="K15" s="5" t="s">
        <v>9</v>
      </c>
      <c r="L15" s="3" t="s">
        <v>8</v>
      </c>
      <c r="M15" s="3" t="s">
        <v>2</v>
      </c>
      <c r="N15" s="3" t="s">
        <v>3</v>
      </c>
      <c r="O15" s="3" t="s">
        <v>4</v>
      </c>
      <c r="P15" s="3" t="s">
        <v>5</v>
      </c>
    </row>
    <row r="16" spans="1:17" ht="13.5" thickBot="1" x14ac:dyDescent="0.25">
      <c r="A16" s="46"/>
      <c r="B16" s="47"/>
      <c r="C16" s="80"/>
      <c r="D16" s="81"/>
      <c r="E16" s="82"/>
      <c r="F16" s="83"/>
      <c r="G16" s="84"/>
      <c r="H16" s="85"/>
      <c r="I16" s="86">
        <f>IF(F16&gt;0,EnStud/16*F16,0)+IF(G16&gt;0,ToStud/16*G16,0)</f>
        <v>0</v>
      </c>
      <c r="J16" s="49">
        <f>IF(AND($B$16&gt;0,ISNUMBER($B$16),C16&gt;0),$B$16/1950*I16,0)</f>
        <v>0</v>
      </c>
      <c r="K16" s="49">
        <f>IF(C16&gt;0,IF(COUNTIF(D16:E16,"&gt;0")&gt;1,"FEIL !!",IF(D16&lt;&gt;0,Lønn1stud/Maxuker*D16,IF(E16&lt;&gt;0,Lønn2stud/Maxuker*E16,0))),0)</f>
        <v>0</v>
      </c>
      <c r="L16" s="49">
        <f>IF(AND(C16&gt;0,H16=1,B16&gt;0,OR(F16&gt;0,G16&gt;0)),Veiledningspedagogikk*H16,0)</f>
        <v>0</v>
      </c>
      <c r="M16" s="49" t="b">
        <f>IF(Pensjonsgivende&gt;0,(K16+L16)*Pensjonskompensasjon)</f>
        <v>0</v>
      </c>
      <c r="N16" s="49">
        <f>(J16+K16+L16)*Feriepenger</f>
        <v>0</v>
      </c>
      <c r="O16" s="49">
        <f>(J16+K16+L16+M16+N16)*Arbeidsgiveravgift</f>
        <v>0</v>
      </c>
      <c r="P16" s="50">
        <f>SUM(J16:O16)</f>
        <v>0</v>
      </c>
    </row>
    <row r="17" spans="1:16" ht="13.5" thickBot="1" x14ac:dyDescent="0.25">
      <c r="A17" s="51"/>
      <c r="B17" s="5"/>
      <c r="C17" s="87"/>
      <c r="D17" s="39"/>
      <c r="E17" s="40"/>
      <c r="F17" s="43"/>
      <c r="G17" s="44"/>
      <c r="I17" s="19">
        <f>IF(F17&gt;0,EnStud/16*F17,0)+IF(G17&gt;0,ToStud/16*G17,0)</f>
        <v>0</v>
      </c>
      <c r="J17" s="7">
        <f>IF(AND($B$16&gt;0,ISNUMBER($B$16),C17&gt;0),$B$16/1950*I17,0)</f>
        <v>0</v>
      </c>
      <c r="K17" s="7">
        <f>IF(C17&gt;0,IF(COUNTIF(D17:E17,"&gt;0")&gt;1,"FEIL !!",IF(D17&lt;&gt;0,Lønn1stud/Maxuker*D17,IF(E17&lt;&gt;0,Lønn2stud/Maxuker*E17,0))),0)</f>
        <v>0</v>
      </c>
      <c r="L17" s="7">
        <v>0</v>
      </c>
      <c r="M17" s="49" t="b">
        <f>IF(Pensjonsgivende&gt;0,(K17+L17)*Pensjonskompensasjon)</f>
        <v>0</v>
      </c>
      <c r="N17" s="7">
        <f>(J17+K17+L17)*Feriepenger</f>
        <v>0</v>
      </c>
      <c r="O17" s="7">
        <f>(J17+K17+L17+M17+N17)*Arbeidsgiveravgift</f>
        <v>0</v>
      </c>
      <c r="P17" s="53">
        <f>SUM(J17:O17)</f>
        <v>0</v>
      </c>
    </row>
    <row r="18" spans="1:16" ht="13.5" thickBot="1" x14ac:dyDescent="0.25">
      <c r="A18" s="51"/>
      <c r="B18" s="5" t="s">
        <v>0</v>
      </c>
      <c r="C18" s="87"/>
      <c r="D18" s="39"/>
      <c r="E18" s="40"/>
      <c r="F18" s="43"/>
      <c r="G18" s="44"/>
      <c r="I18" s="19">
        <f>IF(F18&gt;0,EnStud/16*F18,0)+IF(G18&gt;0,ToStud/16*G18,0)</f>
        <v>0</v>
      </c>
      <c r="J18" s="7">
        <f>IF(AND($B$16&gt;0,ISNUMBER($B$16),C18&gt;0),$B$16/1950*I18,0)</f>
        <v>0</v>
      </c>
      <c r="K18" s="7">
        <f>IF(C18&gt;0,IF(COUNTIF(D18:E18,"&gt;0")&gt;1,"FEIL !!",IF(D18&lt;&gt;0,Lønn1stud/Maxuker*D18,IF(E18&lt;&gt;0,Lønn2stud/Maxuker*E18,0))),0)</f>
        <v>0</v>
      </c>
      <c r="L18" s="7">
        <v>0</v>
      </c>
      <c r="M18" s="49" t="b">
        <f>IF(Pensjonsgivende&gt;0,(K18+L18)*Pensjonskompensasjon)</f>
        <v>0</v>
      </c>
      <c r="N18" s="7">
        <f>(J18+K18+L18)*Feriepenger</f>
        <v>0</v>
      </c>
      <c r="O18" s="7">
        <f>(J18+K18+L18+M18+N18)*Arbeidsgiveravgift</f>
        <v>0</v>
      </c>
      <c r="P18" s="53">
        <f>SUM(J18:O18)</f>
        <v>0</v>
      </c>
    </row>
    <row r="19" spans="1:16" ht="13.5" thickBot="1" x14ac:dyDescent="0.25">
      <c r="A19" s="51"/>
      <c r="B19" s="5" t="s">
        <v>0</v>
      </c>
      <c r="C19" s="88"/>
      <c r="D19" s="41"/>
      <c r="E19" s="42"/>
      <c r="F19" s="71"/>
      <c r="G19" s="72"/>
      <c r="H19" s="16"/>
      <c r="I19" s="89">
        <f>IF(F19&gt;0,EnStud/16*F19,0)+IF(G19&gt;0,ToStud/16*G19,0)</f>
        <v>0</v>
      </c>
      <c r="J19" s="90">
        <f>IF(AND($B$16&gt;0,ISNUMBER($B$16),C19&gt;0),$B$16/1950*I19,0)</f>
        <v>0</v>
      </c>
      <c r="K19" s="90">
        <f>IF(C19&gt;0,IF(COUNTIF(D19:E19,"&gt;0")&gt;1,"FEIL !!",IF(D19&lt;&gt;0,Lønn1stud/Maxuker*D19,IF(E19&lt;&gt;0,Lønn2stud/Maxuker*E19,0))),0)</f>
        <v>0</v>
      </c>
      <c r="L19" s="90">
        <v>0</v>
      </c>
      <c r="M19" s="49" t="b">
        <f>IF(Pensjonsgivende&gt;0,(K19+L19)*Pensjonskompensasjon)</f>
        <v>0</v>
      </c>
      <c r="N19" s="90">
        <f>(J19+K19+L19)*Feriepenger</f>
        <v>0</v>
      </c>
      <c r="O19" s="90">
        <f>(J19+K19+L19+M19+N19)*Arbeidsgiveravgift</f>
        <v>0</v>
      </c>
      <c r="P19" s="91">
        <f>SUM(J19:O19)</f>
        <v>0</v>
      </c>
    </row>
    <row r="20" spans="1:16" ht="13.5" thickBot="1" x14ac:dyDescent="0.25">
      <c r="A20" s="52"/>
      <c r="B20" s="16"/>
      <c r="D20" s="74"/>
      <c r="E20" s="75"/>
      <c r="F20" s="76"/>
      <c r="G20" s="77"/>
      <c r="I20" s="92"/>
      <c r="J20" s="93"/>
      <c r="K20" s="93"/>
      <c r="L20" s="94" t="s">
        <v>0</v>
      </c>
      <c r="M20" s="49"/>
      <c r="N20" s="94"/>
      <c r="O20" s="94"/>
      <c r="P20" s="95">
        <f>SUM(P16:P19)</f>
        <v>0</v>
      </c>
    </row>
    <row r="21" spans="1:16" ht="13.5" thickBot="1" x14ac:dyDescent="0.25">
      <c r="A21" s="46"/>
      <c r="B21" s="47"/>
      <c r="C21" s="80"/>
      <c r="D21" s="81"/>
      <c r="E21" s="82"/>
      <c r="F21" s="83"/>
      <c r="G21" s="84"/>
      <c r="H21" s="85"/>
      <c r="I21" s="48">
        <f>IF(F21&gt;0,EnStud/16*F21,0)+IF(G21&gt;0,ToStud/16*G21,0)</f>
        <v>0</v>
      </c>
      <c r="J21" s="49">
        <f>IF(AND($B$21&gt;0,ISNUMBER($B$16)),$B$21/1950*I21,0)</f>
        <v>0</v>
      </c>
      <c r="K21" s="49">
        <f>IF(COUNTIF(D21:E21,"&gt;0")&gt;1,"FEIL !!",IF(D21&lt;&gt;0,Lønn1stud/Maxuker*D21,IF(E21&lt;&gt;0,Lønn2stud/Maxuker*E21,0)))</f>
        <v>0</v>
      </c>
      <c r="L21" s="49">
        <f>IF(AND(H21=1,B21&gt;0,OR(F21&gt;0,G21&gt;0)),Veiledningspedagogikk*H21,0)</f>
        <v>0</v>
      </c>
      <c r="M21" s="49" t="b">
        <f>IF(Pensjonsgivende&gt;0,(K21+L21)*Pensjonskompensasjon)</f>
        <v>0</v>
      </c>
      <c r="N21" s="49">
        <f>(J21+K21+L21)*Feriepenger</f>
        <v>0</v>
      </c>
      <c r="O21" s="49">
        <f>(J21+K21+L21+M21+N21)*Arbeidsgiveravgift</f>
        <v>0</v>
      </c>
      <c r="P21" s="50">
        <f>SUM(J21:O21)</f>
        <v>0</v>
      </c>
    </row>
    <row r="22" spans="1:16" ht="13.5" thickBot="1" x14ac:dyDescent="0.25">
      <c r="A22" s="51"/>
      <c r="B22" s="5" t="s">
        <v>0</v>
      </c>
      <c r="C22" s="87"/>
      <c r="D22" s="39"/>
      <c r="E22" s="40"/>
      <c r="F22" s="43"/>
      <c r="G22" s="44"/>
      <c r="I22" s="19">
        <f>IF(F22&gt;0,EnStud/16*F22,0)+IF(G22&gt;0,ToStud/16*G22,0)</f>
        <v>0</v>
      </c>
      <c r="J22" s="7">
        <f>IF(AND($B$21&gt;0,ISNUMBER($B$16)),$B$21/1950*I22,0)</f>
        <v>0</v>
      </c>
      <c r="K22" s="7">
        <f>IF(COUNTIF(D22:E22,"&gt;0")&gt;1,"FEIL !!",IF(D22&lt;&gt;0,Lønn1stud/Maxuker*D22,IF(E22&lt;&gt;0,Lønn2stud/Maxuker*E22,0)))</f>
        <v>0</v>
      </c>
      <c r="L22" s="7">
        <v>0</v>
      </c>
      <c r="M22" s="49" t="b">
        <f>IF(Pensjonsgivende&gt;0,(K22+L22)*Pensjonskompensasjon)</f>
        <v>0</v>
      </c>
      <c r="N22" s="7">
        <f>(J22+K22+L22)*Feriepenger</f>
        <v>0</v>
      </c>
      <c r="O22" s="7">
        <f>(J22+K22+L22+M22+N22)*Arbeidsgiveravgift</f>
        <v>0</v>
      </c>
      <c r="P22" s="53">
        <f>SUM(J22:O22)</f>
        <v>0</v>
      </c>
    </row>
    <row r="23" spans="1:16" ht="13.5" thickBot="1" x14ac:dyDescent="0.25">
      <c r="A23" s="51"/>
      <c r="B23" s="5" t="s">
        <v>0</v>
      </c>
      <c r="C23" s="87"/>
      <c r="D23" s="39"/>
      <c r="E23" s="40"/>
      <c r="F23" s="43"/>
      <c r="G23" s="44"/>
      <c r="I23" s="19">
        <f>IF(F23&gt;0,EnStud/16*F23,0)+IF(G23&gt;0,ToStud/16*G23,0)</f>
        <v>0</v>
      </c>
      <c r="J23" s="7">
        <f>IF(AND($B$21&gt;0,ISNUMBER($B$16)),$B$21/1950*I23,0)</f>
        <v>0</v>
      </c>
      <c r="K23" s="7">
        <f>IF(COUNTIF(D23:E23,"&gt;0")&gt;1,"FEIL !!",IF(D23&lt;&gt;0,Lønn1stud/Maxuker*D23,IF(E23&lt;&gt;0,Lønn2stud/Maxuker*E23,0)))</f>
        <v>0</v>
      </c>
      <c r="L23" s="7">
        <v>0</v>
      </c>
      <c r="M23" s="49" t="b">
        <f>IF(Pensjonsgivende&gt;0,(K23+L23)*Pensjonskompensasjon)</f>
        <v>0</v>
      </c>
      <c r="N23" s="7">
        <f>(J23+K23+L23)*Feriepenger</f>
        <v>0</v>
      </c>
      <c r="O23" s="7">
        <f>(J23+K23+L23+M23+N23)*Arbeidsgiveravgift</f>
        <v>0</v>
      </c>
      <c r="P23" s="53">
        <f>SUM(J23:O23)</f>
        <v>0</v>
      </c>
    </row>
    <row r="24" spans="1:16" ht="13.5" thickBot="1" x14ac:dyDescent="0.25">
      <c r="A24" s="51"/>
      <c r="B24" s="5" t="s">
        <v>0</v>
      </c>
      <c r="C24" s="88"/>
      <c r="D24" s="41"/>
      <c r="E24" s="42"/>
      <c r="F24" s="71"/>
      <c r="G24" s="72"/>
      <c r="H24" s="16"/>
      <c r="I24" s="89">
        <f>IF(F24&gt;0,EnStud/16*F24,0)+IF(G24&gt;0,ToStud/16*G24,0)</f>
        <v>0</v>
      </c>
      <c r="J24" s="90">
        <f>IF(AND($B$21&gt;0,ISNUMBER($B$16)),$B$21/1950*I24,0)</f>
        <v>0</v>
      </c>
      <c r="K24" s="90">
        <f>IF(COUNTIF(D24:E24,"&gt;0")&gt;1,"FEIL !!",IF(D24&lt;&gt;0,Lønn1stud/Maxuker*D24,IF(E24&lt;&gt;0,Lønn2stud/Maxuker*E24,0)))</f>
        <v>0</v>
      </c>
      <c r="L24" s="90">
        <v>0</v>
      </c>
      <c r="M24" s="49" t="b">
        <f>IF(Pensjonsgivende&gt;0,(K24+L24)*Pensjonskompensasjon)</f>
        <v>0</v>
      </c>
      <c r="N24" s="90">
        <f>(J24+K24+L24)*Feriepenger</f>
        <v>0</v>
      </c>
      <c r="O24" s="90">
        <f>(J24+K24+L24+M24+N24)*Arbeidsgiveravgift</f>
        <v>0</v>
      </c>
      <c r="P24" s="91">
        <f>SUM(J24:O24)</f>
        <v>0</v>
      </c>
    </row>
    <row r="25" spans="1:16" ht="13.5" thickBot="1" x14ac:dyDescent="0.25">
      <c r="A25" s="52"/>
      <c r="B25" s="16"/>
      <c r="D25" s="74"/>
      <c r="E25" s="75"/>
      <c r="F25" s="76"/>
      <c r="G25" s="77"/>
      <c r="I25" s="92"/>
      <c r="J25" s="93"/>
      <c r="K25" s="93"/>
      <c r="L25" s="94" t="s">
        <v>0</v>
      </c>
      <c r="M25" s="49"/>
      <c r="N25" s="94"/>
      <c r="O25" s="94"/>
      <c r="P25" s="95">
        <f>SUM(P21:P24)</f>
        <v>0</v>
      </c>
    </row>
    <row r="26" spans="1:16" ht="13.5" thickBot="1" x14ac:dyDescent="0.25">
      <c r="A26" s="46" t="s">
        <v>0</v>
      </c>
      <c r="B26" s="47"/>
      <c r="C26" s="80"/>
      <c r="D26" s="81"/>
      <c r="E26" s="82"/>
      <c r="F26" s="83"/>
      <c r="G26" s="84"/>
      <c r="H26" s="85"/>
      <c r="I26" s="48">
        <f>IF(F26&gt;0,EnStud/16*F26,0)+IF(G26&gt;0,ToStud/16*G26,0)</f>
        <v>0</v>
      </c>
      <c r="J26" s="49">
        <f>IF(AND($B$26&gt;0,ISNUMBER($B$26)),$B$26/1950*I26,0)</f>
        <v>0</v>
      </c>
      <c r="K26" s="49">
        <f>IF(COUNTIF(D26:E26,"&gt;0")&gt;1,"FEIL !!",IF(D26&lt;&gt;0,Lønn1stud/Maxuker*D26,IF(E26&lt;&gt;0,Lønn2stud/Maxuker*E26,0)))</f>
        <v>0</v>
      </c>
      <c r="L26" s="49">
        <f>IF(AND(H26=1,B26&gt;0,OR(F26&gt;0,G26&gt;0)),Veiledningspedagogikk*H26,0)</f>
        <v>0</v>
      </c>
      <c r="M26" s="49" t="b">
        <f>IF(Pensjonsgivende&gt;0,(K26+L26)*Pensjonskompensasjon)</f>
        <v>0</v>
      </c>
      <c r="N26" s="49">
        <f>(J26+K26+L26)*Feriepenger</f>
        <v>0</v>
      </c>
      <c r="O26" s="49">
        <f>(J26+K26+L26+M26+N26)*Arbeidsgiveravgift</f>
        <v>0</v>
      </c>
      <c r="P26" s="50">
        <f>SUM(J26:O26)</f>
        <v>0</v>
      </c>
    </row>
    <row r="27" spans="1:16" ht="13.5" thickBot="1" x14ac:dyDescent="0.25">
      <c r="A27" s="51"/>
      <c r="B27" s="5" t="s">
        <v>0</v>
      </c>
      <c r="C27" s="87"/>
      <c r="D27" s="39"/>
      <c r="E27" s="40"/>
      <c r="F27" s="43"/>
      <c r="G27" s="44"/>
      <c r="I27" s="19">
        <f>IF(F27&gt;0,EnStud/16*F27,0)+IF(G27&gt;0,ToStud/16*G27,0)</f>
        <v>0</v>
      </c>
      <c r="J27" s="7">
        <f>IF(AND($B$26&gt;0,ISNUMBER($B$26)),$B$26/1950*I27,0)</f>
        <v>0</v>
      </c>
      <c r="K27" s="7">
        <f>IF(COUNTIF(D27:E27,"&gt;0")&gt;1,"FEIL !!",IF(D27&lt;&gt;0,Lønn1stud/Maxuker*D27,IF(E27&lt;&gt;0,Lønn2stud/Maxuker*E27,0)))</f>
        <v>0</v>
      </c>
      <c r="L27" s="7">
        <v>0</v>
      </c>
      <c r="M27" s="49" t="b">
        <f>IF(Pensjonsgivende&gt;0,(K27+L27)*Pensjonskompensasjon)</f>
        <v>0</v>
      </c>
      <c r="N27" s="7">
        <f>(J27+K27+L27)*Feriepenger</f>
        <v>0</v>
      </c>
      <c r="O27" s="7">
        <f>(J27+K27+L27+M27+N27)*Arbeidsgiveravgift</f>
        <v>0</v>
      </c>
      <c r="P27" s="53">
        <f>SUM(J27:O27)</f>
        <v>0</v>
      </c>
    </row>
    <row r="28" spans="1:16" ht="13.5" thickBot="1" x14ac:dyDescent="0.25">
      <c r="A28" s="51"/>
      <c r="B28" s="5" t="s">
        <v>0</v>
      </c>
      <c r="C28" s="87"/>
      <c r="D28" s="39"/>
      <c r="E28" s="40"/>
      <c r="F28" s="43"/>
      <c r="G28" s="44"/>
      <c r="I28" s="19">
        <f>IF(F28&gt;0,EnStud/16*F28,0)+IF(G28&gt;0,ToStud/16*G28,0)</f>
        <v>0</v>
      </c>
      <c r="J28" s="7">
        <f>IF(AND($B$26&gt;0,ISNUMBER($B$26)),$B$26/1950*I28,0)</f>
        <v>0</v>
      </c>
      <c r="K28" s="7">
        <f>IF(COUNTIF(D28:E28,"&gt;0")&gt;1,"FEIL !!",IF(D28&lt;&gt;0,Lønn1stud/Maxuker*D28,IF(E28&lt;&gt;0,Lønn2stud/Maxuker*E28,0)))</f>
        <v>0</v>
      </c>
      <c r="L28" s="7">
        <v>0</v>
      </c>
      <c r="M28" s="49" t="b">
        <f>IF(Pensjonsgivende&gt;0,(K28+L28)*Pensjonskompensasjon)</f>
        <v>0</v>
      </c>
      <c r="N28" s="7">
        <f>(J28+K28+L28)*Feriepenger</f>
        <v>0</v>
      </c>
      <c r="O28" s="7">
        <f>(J28+K28+L28+M28+N28)*Arbeidsgiveravgift</f>
        <v>0</v>
      </c>
      <c r="P28" s="53">
        <f>SUM(J28:O28)</f>
        <v>0</v>
      </c>
    </row>
    <row r="29" spans="1:16" ht="13.5" thickBot="1" x14ac:dyDescent="0.25">
      <c r="A29" s="51"/>
      <c r="B29" s="5" t="s">
        <v>0</v>
      </c>
      <c r="C29" s="88"/>
      <c r="D29" s="41"/>
      <c r="E29" s="42"/>
      <c r="F29" s="71"/>
      <c r="G29" s="72"/>
      <c r="H29" s="16"/>
      <c r="I29" s="89">
        <f>IF(F29&gt;0,EnStud/16*F29,0)+IF(G29&gt;0,ToStud/16*G29,0)</f>
        <v>0</v>
      </c>
      <c r="J29" s="90">
        <f>IF(AND($B$26&gt;0,ISNUMBER($B$26)),$B$26/1950*I29,0)</f>
        <v>0</v>
      </c>
      <c r="K29" s="90">
        <f>IF(COUNTIF(D29:E29,"&gt;0")&gt;1,"FEIL !!",IF(D29&lt;&gt;0,Lønn1stud/Maxuker*D29,IF(E29&lt;&gt;0,Lønn2stud/Maxuker*E29,0)))</f>
        <v>0</v>
      </c>
      <c r="L29" s="90">
        <v>0</v>
      </c>
      <c r="M29" s="49" t="b">
        <f>IF(Pensjonsgivende&gt;0,(K29+L29)*Pensjonskompensasjon)</f>
        <v>0</v>
      </c>
      <c r="N29" s="90">
        <f>(J29+K29+L29)*Feriepenger</f>
        <v>0</v>
      </c>
      <c r="O29" s="90">
        <f>(J29+K29+L29+M29+N29)*Arbeidsgiveravgift</f>
        <v>0</v>
      </c>
      <c r="P29" s="91">
        <f>SUM(J29:O29)</f>
        <v>0</v>
      </c>
    </row>
    <row r="30" spans="1:16" ht="13.5" thickBot="1" x14ac:dyDescent="0.25">
      <c r="A30" s="52"/>
      <c r="B30" s="16"/>
      <c r="D30" s="74"/>
      <c r="E30" s="75"/>
      <c r="F30" s="76"/>
      <c r="G30" s="77"/>
      <c r="I30" s="92"/>
      <c r="J30" s="93"/>
      <c r="K30" s="93"/>
      <c r="L30" s="94" t="s">
        <v>0</v>
      </c>
      <c r="M30" s="49"/>
      <c r="N30" s="94"/>
      <c r="O30" s="94"/>
      <c r="P30" s="95">
        <f>SUM(P26:P29)</f>
        <v>0</v>
      </c>
    </row>
    <row r="31" spans="1:16" ht="13.5" thickBot="1" x14ac:dyDescent="0.25">
      <c r="A31" s="46" t="s">
        <v>0</v>
      </c>
      <c r="B31" s="47"/>
      <c r="C31" s="80"/>
      <c r="D31" s="81"/>
      <c r="E31" s="82"/>
      <c r="F31" s="83"/>
      <c r="G31" s="84"/>
      <c r="H31" s="85"/>
      <c r="I31" s="48">
        <f>IF(F31&gt;0,EnStud/16*F31,0)+IF(G31&gt;0,ToStud/16*G31,0)</f>
        <v>0</v>
      </c>
      <c r="J31" s="49">
        <f>IF(AND($B$31&gt;0,ISNUMBER($B$31)),$B$31/1950*I31,0)</f>
        <v>0</v>
      </c>
      <c r="K31" s="49">
        <f>IF(COUNTIF(D31:E31,"&gt;0")&gt;1,"FEIL !!",IF(D31&lt;&gt;0,Lønn1stud/Maxuker*D31,IF(E31&lt;&gt;0,Lønn2stud/Maxuker*E31,0)))</f>
        <v>0</v>
      </c>
      <c r="L31" s="49">
        <f>IF(AND(H31=1,B31&gt;0,OR(F31&gt;0,G31&gt;0)),Veiledningspedagogikk*H31,0)</f>
        <v>0</v>
      </c>
      <c r="M31" s="49" t="b">
        <f>IF(Pensjonsgivende&gt;0,(K31+L31)*Pensjonskompensasjon)</f>
        <v>0</v>
      </c>
      <c r="N31" s="49">
        <f>(J31+K31+L31)*Feriepenger</f>
        <v>0</v>
      </c>
      <c r="O31" s="49">
        <f>(J31+K31+L31+M31+N31)*Arbeidsgiveravgift</f>
        <v>0</v>
      </c>
      <c r="P31" s="50">
        <f>SUM(J31:O31)</f>
        <v>0</v>
      </c>
    </row>
    <row r="32" spans="1:16" ht="13.5" thickBot="1" x14ac:dyDescent="0.25">
      <c r="A32" s="51"/>
      <c r="B32" s="5" t="s">
        <v>0</v>
      </c>
      <c r="C32" s="87"/>
      <c r="D32" s="39"/>
      <c r="E32" s="40"/>
      <c r="F32" s="43"/>
      <c r="G32" s="44"/>
      <c r="I32" s="19">
        <f>IF(F32&gt;0,EnStud/16*F32,0)+IF(G32&gt;0,ToStud/16*G32,0)</f>
        <v>0</v>
      </c>
      <c r="J32" s="7">
        <f>IF(AND($B$31&gt;0,ISNUMBER($B$31)),$B$31/1950*I32,0)</f>
        <v>0</v>
      </c>
      <c r="K32" s="7">
        <f>IF(COUNTIF(D32:E32,"&gt;0")&gt;1,"FEIL !!",IF(D32&lt;&gt;0,Lønn1stud/Maxuker*D32,IF(E32&lt;&gt;0,Lønn2stud/Maxuker*E32,0)))</f>
        <v>0</v>
      </c>
      <c r="L32" s="7">
        <v>0</v>
      </c>
      <c r="M32" s="49" t="b">
        <f>IF(Pensjonsgivende&gt;0,(K32+L32)*Pensjonskompensasjon)</f>
        <v>0</v>
      </c>
      <c r="N32" s="7">
        <f>(J32+K32+L32)*Feriepenger</f>
        <v>0</v>
      </c>
      <c r="O32" s="7">
        <f>(J32+K32+L32+M32+N32)*Arbeidsgiveravgift</f>
        <v>0</v>
      </c>
      <c r="P32" s="53">
        <f>SUM(J32:O32)</f>
        <v>0</v>
      </c>
    </row>
    <row r="33" spans="1:16" ht="13.5" thickBot="1" x14ac:dyDescent="0.25">
      <c r="A33" s="51"/>
      <c r="B33" s="5" t="s">
        <v>0</v>
      </c>
      <c r="C33" s="87"/>
      <c r="D33" s="39"/>
      <c r="E33" s="40"/>
      <c r="F33" s="43"/>
      <c r="G33" s="44"/>
      <c r="I33" s="19">
        <f>IF(F33&gt;0,EnStud/16*F33,0)+IF(G33&gt;0,ToStud/16*G33,0)</f>
        <v>0</v>
      </c>
      <c r="J33" s="7">
        <f>IF(AND($B$31&gt;0,ISNUMBER($B$31)),$B$31/1950*I33,0)</f>
        <v>0</v>
      </c>
      <c r="K33" s="7">
        <f>IF(COUNTIF(D33:E33,"&gt;0")&gt;1,"FEIL !!",IF(D33&lt;&gt;0,Lønn1stud/Maxuker*D33,IF(E33&lt;&gt;0,Lønn2stud/Maxuker*E33,0)))</f>
        <v>0</v>
      </c>
      <c r="L33" s="7">
        <v>0</v>
      </c>
      <c r="M33" s="49" t="b">
        <f>IF(Pensjonsgivende&gt;0,(K33+L33)*Pensjonskompensasjon)</f>
        <v>0</v>
      </c>
      <c r="N33" s="7">
        <f>(J33+K33+L33)*Feriepenger</f>
        <v>0</v>
      </c>
      <c r="O33" s="7">
        <f>(J33+K33+L33+M33+N33)*Arbeidsgiveravgift</f>
        <v>0</v>
      </c>
      <c r="P33" s="53">
        <f>SUM(J33:O33)</f>
        <v>0</v>
      </c>
    </row>
    <row r="34" spans="1:16" ht="13.5" thickBot="1" x14ac:dyDescent="0.25">
      <c r="A34" s="51"/>
      <c r="B34" s="5" t="s">
        <v>0</v>
      </c>
      <c r="C34" s="88"/>
      <c r="D34" s="41"/>
      <c r="E34" s="42"/>
      <c r="F34" s="71"/>
      <c r="G34" s="72"/>
      <c r="H34" s="16"/>
      <c r="I34" s="89">
        <f>IF(F34&gt;0,EnStud/16*F34,0)+IF(G34&gt;0,ToStud/16*G34,0)</f>
        <v>0</v>
      </c>
      <c r="J34" s="90">
        <f>IF(AND($B$31&gt;0,ISNUMBER($B$31)),$B$31/1950*I34,0)</f>
        <v>0</v>
      </c>
      <c r="K34" s="90">
        <f>IF(COUNTIF(D34:E34,"&gt;0")&gt;1,"FEIL !!",IF(D34&lt;&gt;0,Lønn1stud/Maxuker*D34,IF(E34&lt;&gt;0,Lønn2stud/Maxuker*E34,0)))</f>
        <v>0</v>
      </c>
      <c r="L34" s="90">
        <v>0</v>
      </c>
      <c r="M34" s="49" t="b">
        <f>IF(Pensjonsgivende&gt;0,(K34+L34)*Pensjonskompensasjon)</f>
        <v>0</v>
      </c>
      <c r="N34" s="90">
        <f>(J34+K34+L34)*Feriepenger</f>
        <v>0</v>
      </c>
      <c r="O34" s="90">
        <f>(J34+K34+L34+M34+N34)*Arbeidsgiveravgift</f>
        <v>0</v>
      </c>
      <c r="P34" s="91">
        <f>SUM(J34:O34)</f>
        <v>0</v>
      </c>
    </row>
    <row r="35" spans="1:16" ht="13.5" thickBot="1" x14ac:dyDescent="0.25">
      <c r="A35" s="52"/>
      <c r="B35" s="16"/>
      <c r="D35" s="74"/>
      <c r="E35" s="75"/>
      <c r="F35" s="76"/>
      <c r="G35" s="77"/>
      <c r="I35" s="92"/>
      <c r="J35" s="93"/>
      <c r="K35" s="93"/>
      <c r="L35" s="94" t="s">
        <v>0</v>
      </c>
      <c r="M35" s="49"/>
      <c r="N35" s="94"/>
      <c r="O35" s="94"/>
      <c r="P35" s="95">
        <f>SUM(P31:P34)</f>
        <v>0</v>
      </c>
    </row>
    <row r="36" spans="1:16" ht="13.5" thickBot="1" x14ac:dyDescent="0.25">
      <c r="A36" s="46" t="s">
        <v>0</v>
      </c>
      <c r="B36" s="47"/>
      <c r="C36" s="80"/>
      <c r="D36" s="81"/>
      <c r="E36" s="82"/>
      <c r="F36" s="83"/>
      <c r="G36" s="84"/>
      <c r="H36" s="85"/>
      <c r="I36" s="48">
        <f>IF(F36&gt;0,EnStud/16*F36,0)+IF(G36&gt;0,ToStud/16*G36,0)</f>
        <v>0</v>
      </c>
      <c r="J36" s="49">
        <f>IF(AND($B$36&gt;0,ISNUMBER($B$36)),$B$36/1950*I36,0)</f>
        <v>0</v>
      </c>
      <c r="K36" s="49">
        <f>IF(COUNTIF(D36:E36,"&gt;0")&gt;1,"FEIL !!",IF(D36&lt;&gt;0,Lønn1stud/Maxuker*D36,IF(E36&lt;&gt;0,Lønn2stud/Maxuker*E36,0)))</f>
        <v>0</v>
      </c>
      <c r="L36" s="49">
        <f>IF(AND(H36=1,B36&gt;0,OR(F36&gt;0,G36&gt;0)),Veiledningspedagogikk*H36,0)</f>
        <v>0</v>
      </c>
      <c r="M36" s="49" t="b">
        <f>IF(Pensjonsgivende&gt;0,(K36+L36)*Pensjonskompensasjon)</f>
        <v>0</v>
      </c>
      <c r="N36" s="49">
        <f>(J36+K36+L36)*Feriepenger</f>
        <v>0</v>
      </c>
      <c r="O36" s="49">
        <f>(J36+K36+L36+M36+N36)*Arbeidsgiveravgift</f>
        <v>0</v>
      </c>
      <c r="P36" s="50">
        <f>SUM(J36:O36)</f>
        <v>0</v>
      </c>
    </row>
    <row r="37" spans="1:16" ht="13.5" thickBot="1" x14ac:dyDescent="0.25">
      <c r="A37" s="51"/>
      <c r="B37" s="5" t="s">
        <v>0</v>
      </c>
      <c r="C37" s="87"/>
      <c r="D37" s="39"/>
      <c r="E37" s="40"/>
      <c r="F37" s="43"/>
      <c r="G37" s="44"/>
      <c r="I37" s="19">
        <f>IF(F37&gt;0,EnStud/16*F37,0)+IF(G37&gt;0,ToStud/16*G37,0)</f>
        <v>0</v>
      </c>
      <c r="J37" s="7">
        <f>IF(AND($B$36&gt;0,ISNUMBER($B$36)),$B$36/1950*I37,0)</f>
        <v>0</v>
      </c>
      <c r="K37" s="7">
        <f>IF(COUNTIF(D37:E37,"&gt;0")&gt;1,"FEIL !!",IF(D37&lt;&gt;0,Lønn1stud/Maxuker*D37,IF(E37&lt;&gt;0,Lønn2stud/Maxuker*E37,0)))</f>
        <v>0</v>
      </c>
      <c r="L37" s="7">
        <v>0</v>
      </c>
      <c r="M37" s="49" t="b">
        <f>IF(Pensjonsgivende&gt;0,(K37+L37)*Pensjonskompensasjon)</f>
        <v>0</v>
      </c>
      <c r="N37" s="7">
        <f>(J37+K37+L37)*Feriepenger</f>
        <v>0</v>
      </c>
      <c r="O37" s="7">
        <f>(J37+K37+L37+M37+N37)*Arbeidsgiveravgift</f>
        <v>0</v>
      </c>
      <c r="P37" s="53">
        <f>SUM(J37:O37)</f>
        <v>0</v>
      </c>
    </row>
    <row r="38" spans="1:16" ht="13.5" thickBot="1" x14ac:dyDescent="0.25">
      <c r="A38" s="51"/>
      <c r="B38" s="5" t="s">
        <v>0</v>
      </c>
      <c r="C38" s="87"/>
      <c r="D38" s="39"/>
      <c r="E38" s="40"/>
      <c r="F38" s="43"/>
      <c r="G38" s="44"/>
      <c r="I38" s="19">
        <f>IF(F38&gt;0,EnStud/16*F38,0)+IF(G38&gt;0,ToStud/16*G38,0)</f>
        <v>0</v>
      </c>
      <c r="J38" s="7">
        <f>IF(AND($B$36&gt;0,ISNUMBER($B$36)),$B$36/1950*I38,0)</f>
        <v>0</v>
      </c>
      <c r="K38" s="7">
        <f>IF(COUNTIF(D38:E38,"&gt;0")&gt;1,"FEIL !!",IF(D38&lt;&gt;0,Lønn1stud/Maxuker*D38,IF(E38&lt;&gt;0,Lønn2stud/Maxuker*E38,0)))</f>
        <v>0</v>
      </c>
      <c r="L38" s="7">
        <v>0</v>
      </c>
      <c r="M38" s="49" t="b">
        <f>IF(Pensjonsgivende&gt;0,(K38+L38)*Pensjonskompensasjon)</f>
        <v>0</v>
      </c>
      <c r="N38" s="7">
        <f>(J38+K38+L38)*Feriepenger</f>
        <v>0</v>
      </c>
      <c r="O38" s="7">
        <f>(J38+K38+L38+M38+N38)*Arbeidsgiveravgift</f>
        <v>0</v>
      </c>
      <c r="P38" s="53">
        <f>SUM(J38:O38)</f>
        <v>0</v>
      </c>
    </row>
    <row r="39" spans="1:16" ht="13.5" thickBot="1" x14ac:dyDescent="0.25">
      <c r="A39" s="51"/>
      <c r="B39" s="5" t="s">
        <v>0</v>
      </c>
      <c r="C39" s="88"/>
      <c r="D39" s="41"/>
      <c r="E39" s="42"/>
      <c r="F39" s="71"/>
      <c r="G39" s="72"/>
      <c r="H39" s="16"/>
      <c r="I39" s="89">
        <f>IF(F39&gt;0,EnStud/16*F39,0)+IF(G39&gt;0,ToStud/16*G39,0)</f>
        <v>0</v>
      </c>
      <c r="J39" s="90">
        <f>IF(AND($B$36&gt;0,ISNUMBER($B$36)),$B$36/1950*I39,0)</f>
        <v>0</v>
      </c>
      <c r="K39" s="90">
        <f>IF(COUNTIF(D39:E39,"&gt;0")&gt;1,"FEIL !!",IF(D39&lt;&gt;0,Lønn1stud/Maxuker*D39,IF(E39&lt;&gt;0,Lønn2stud/Maxuker*E39,0)))</f>
        <v>0</v>
      </c>
      <c r="L39" s="90">
        <v>0</v>
      </c>
      <c r="M39" s="49" t="b">
        <f>IF(Pensjonsgivende&gt;0,(K39+L39)*Pensjonskompensasjon)</f>
        <v>0</v>
      </c>
      <c r="N39" s="90">
        <f>(J39+K39+L39)*Feriepenger</f>
        <v>0</v>
      </c>
      <c r="O39" s="90">
        <f>(J39+K39+L39+M39+N39)*Arbeidsgiveravgift</f>
        <v>0</v>
      </c>
      <c r="P39" s="91">
        <f>SUM(J39:O39)</f>
        <v>0</v>
      </c>
    </row>
    <row r="40" spans="1:16" ht="13.5" thickBot="1" x14ac:dyDescent="0.25">
      <c r="A40" s="52"/>
      <c r="B40" s="16"/>
      <c r="D40" s="74"/>
      <c r="E40" s="75"/>
      <c r="F40" s="76"/>
      <c r="G40" s="77"/>
      <c r="I40" s="92"/>
      <c r="J40" s="93"/>
      <c r="K40" s="93"/>
      <c r="L40" s="94" t="s">
        <v>0</v>
      </c>
      <c r="M40" s="49"/>
      <c r="N40" s="94"/>
      <c r="O40" s="94"/>
      <c r="P40" s="95">
        <f>SUM(P36:P39)</f>
        <v>0</v>
      </c>
    </row>
    <row r="41" spans="1:16" ht="13.5" thickBot="1" x14ac:dyDescent="0.25">
      <c r="A41" s="46" t="s">
        <v>0</v>
      </c>
      <c r="B41" s="47"/>
      <c r="C41" s="80"/>
      <c r="D41" s="81"/>
      <c r="E41" s="82"/>
      <c r="F41" s="83"/>
      <c r="G41" s="84"/>
      <c r="H41" s="85"/>
      <c r="I41" s="48">
        <f>IF(F41&gt;0,EnStud/16*F41,0)+IF(G41&gt;0,ToStud/16*G41,0)</f>
        <v>0</v>
      </c>
      <c r="J41" s="49">
        <f>IF(AND($B$41&gt;0,ISNUMBER($B$41)),$B$41/1950*I41,0)</f>
        <v>0</v>
      </c>
      <c r="K41" s="49">
        <f>IF(COUNTIF(D41:E41,"&gt;0")&gt;1,"FEIL !!",IF(D41&lt;&gt;0,Lønn1stud/Maxuker*D41,IF(E41&lt;&gt;0,Lønn2stud/Maxuker*E41,0)))</f>
        <v>0</v>
      </c>
      <c r="L41" s="49">
        <f>IF(AND(H41=1,B41&gt;0,OR(F41&gt;0,G41&gt;0)),Veiledningspedagogikk*H41,0)</f>
        <v>0</v>
      </c>
      <c r="M41" s="49" t="b">
        <f>IF(Pensjonsgivende&gt;0,(K41+L41)*Pensjonskompensasjon)</f>
        <v>0</v>
      </c>
      <c r="N41" s="49">
        <f>(J41+K41+L41)*Feriepenger</f>
        <v>0</v>
      </c>
      <c r="O41" s="49">
        <f>(J41+K41+L41+M41+N41)*Arbeidsgiveravgift</f>
        <v>0</v>
      </c>
      <c r="P41" s="50">
        <f>SUM(J41:O41)</f>
        <v>0</v>
      </c>
    </row>
    <row r="42" spans="1:16" ht="13.5" thickBot="1" x14ac:dyDescent="0.25">
      <c r="A42" s="51"/>
      <c r="B42" s="5" t="s">
        <v>0</v>
      </c>
      <c r="C42" s="87"/>
      <c r="D42" s="39"/>
      <c r="E42" s="40"/>
      <c r="F42" s="43"/>
      <c r="G42" s="44"/>
      <c r="I42" s="19">
        <f>IF(F42&gt;0,EnStud/16*F42,0)+IF(G42&gt;0,ToStud/16*G42,0)</f>
        <v>0</v>
      </c>
      <c r="J42" s="7">
        <f>IF(AND($B$41&gt;0,ISNUMBER($B$41)),$B$41/1950*I42,0)</f>
        <v>0</v>
      </c>
      <c r="K42" s="7">
        <f>IF(COUNTIF(D42:E42,"&gt;0")&gt;1,"FEIL !!",IF(D42&lt;&gt;0,Lønn1stud/Maxuker*D42,IF(E42&lt;&gt;0,Lønn2stud/Maxuker*E42,0)))</f>
        <v>0</v>
      </c>
      <c r="L42" s="7">
        <v>0</v>
      </c>
      <c r="M42" s="49" t="b">
        <f>IF(Pensjonsgivende&gt;0,(K42+L42)*Pensjonskompensasjon)</f>
        <v>0</v>
      </c>
      <c r="N42" s="7">
        <f>(J42+K42+L42)*Feriepenger</f>
        <v>0</v>
      </c>
      <c r="O42" s="7">
        <f>(J42+K42+L42+M42+N42)*Arbeidsgiveravgift</f>
        <v>0</v>
      </c>
      <c r="P42" s="53">
        <f>SUM(J42:O42)</f>
        <v>0</v>
      </c>
    </row>
    <row r="43" spans="1:16" ht="13.5" thickBot="1" x14ac:dyDescent="0.25">
      <c r="A43" s="51"/>
      <c r="B43" s="5" t="s">
        <v>0</v>
      </c>
      <c r="C43" s="87"/>
      <c r="D43" s="39"/>
      <c r="E43" s="40"/>
      <c r="F43" s="43"/>
      <c r="G43" s="44"/>
      <c r="I43" s="19">
        <f>IF(F43&gt;0,EnStud/16*F43,0)+IF(G43&gt;0,ToStud/16*G43,0)</f>
        <v>0</v>
      </c>
      <c r="J43" s="7">
        <f>IF(AND($B$41&gt;0,ISNUMBER($B$41)),$B$41/1950*I43,0)</f>
        <v>0</v>
      </c>
      <c r="K43" s="7">
        <f>IF(COUNTIF(D43:E43,"&gt;0")&gt;1,"FEIL !!",IF(D43&lt;&gt;0,Lønn1stud/Maxuker*D43,IF(E43&lt;&gt;0,Lønn2stud/Maxuker*E43,0)))</f>
        <v>0</v>
      </c>
      <c r="L43" s="7">
        <v>0</v>
      </c>
      <c r="M43" s="49" t="b">
        <f>IF(Pensjonsgivende&gt;0,(K43+L43)*Pensjonskompensasjon)</f>
        <v>0</v>
      </c>
      <c r="N43" s="7">
        <f>(J43+K43+L43)*Feriepenger</f>
        <v>0</v>
      </c>
      <c r="O43" s="7">
        <f>(J43+K43+L43+M43+N43)*Arbeidsgiveravgift</f>
        <v>0</v>
      </c>
      <c r="P43" s="53">
        <f>SUM(J43:O43)</f>
        <v>0</v>
      </c>
    </row>
    <row r="44" spans="1:16" ht="13.5" thickBot="1" x14ac:dyDescent="0.25">
      <c r="A44" s="51"/>
      <c r="B44" s="5" t="s">
        <v>0</v>
      </c>
      <c r="C44" s="88"/>
      <c r="D44" s="41"/>
      <c r="E44" s="42"/>
      <c r="F44" s="71"/>
      <c r="G44" s="72"/>
      <c r="H44" s="16"/>
      <c r="I44" s="89">
        <f>IF(F44&gt;0,EnStud/16*F44,0)+IF(G44&gt;0,ToStud/16*G44,0)</f>
        <v>0</v>
      </c>
      <c r="J44" s="90">
        <f>IF(AND($B$41&gt;0,ISNUMBER($B$41)),$B$41/1950*I44,0)</f>
        <v>0</v>
      </c>
      <c r="K44" s="90">
        <f>IF(COUNTIF(D44:E44,"&gt;0")&gt;1,"FEIL !!",IF(D44&lt;&gt;0,Lønn1stud/Maxuker*D44,IF(E44&lt;&gt;0,Lønn2stud/Maxuker*E44,0)))</f>
        <v>0</v>
      </c>
      <c r="L44" s="90">
        <v>0</v>
      </c>
      <c r="M44" s="64" t="b">
        <f>IF(Pensjonsgivende&gt;0,(K44+L44)*Pensjonskompensasjon)</f>
        <v>0</v>
      </c>
      <c r="N44" s="90">
        <f>(J44+K44+L44)*Feriepenger</f>
        <v>0</v>
      </c>
      <c r="O44" s="90">
        <f>(J44+K44+L44+M44+N44)*Arbeidsgiveravgift</f>
        <v>0</v>
      </c>
      <c r="P44" s="91">
        <f>SUM(J44:O44)</f>
        <v>0</v>
      </c>
    </row>
    <row r="45" spans="1:16" ht="13.5" thickBot="1" x14ac:dyDescent="0.25">
      <c r="A45" s="52"/>
      <c r="B45" s="16"/>
      <c r="C45" s="16"/>
      <c r="D45" s="16"/>
      <c r="E45" s="16"/>
      <c r="F45" s="58"/>
      <c r="G45" s="58"/>
      <c r="H45" s="16"/>
      <c r="I45" s="54"/>
      <c r="J45" s="55"/>
      <c r="K45" s="55"/>
      <c r="L45" s="56" t="s">
        <v>0</v>
      </c>
      <c r="M45" s="56" t="str">
        <f>IF(P45&gt;0,CONCATENATE("SUM ",A41),"")</f>
        <v/>
      </c>
      <c r="N45" s="56"/>
      <c r="O45" s="56"/>
      <c r="P45" s="57">
        <f>SUM(P41:P44)</f>
        <v>0</v>
      </c>
    </row>
    <row r="46" spans="1:16" ht="13.5" thickBot="1" x14ac:dyDescent="0.25">
      <c r="P46" s="96">
        <f>SUM(P53:P71)</f>
        <v>0</v>
      </c>
    </row>
    <row r="47" spans="1:16" ht="13.5" thickBot="1" x14ac:dyDescent="0.25">
      <c r="A47" s="119" t="s">
        <v>58</v>
      </c>
      <c r="B47" s="171"/>
      <c r="C47" s="172"/>
      <c r="D47" s="120" t="s">
        <v>59</v>
      </c>
      <c r="E47" s="22"/>
      <c r="F47" s="22"/>
      <c r="G47" s="111"/>
      <c r="H47" s="23"/>
      <c r="I47" s="23"/>
      <c r="J47" s="23"/>
      <c r="K47" s="64">
        <f>IF(G47&lt;&gt;" ",Styrerkompensasjon*G47,0)</f>
        <v>0</v>
      </c>
      <c r="L47" s="65"/>
      <c r="M47" s="64"/>
      <c r="N47" s="64">
        <f>K47*Feriepenger</f>
        <v>0</v>
      </c>
      <c r="O47" s="64">
        <f>(K47+M47+N47)*Arbeidsgiveravgift</f>
        <v>0</v>
      </c>
      <c r="P47" s="66">
        <f>K47+M47+N47+O47</f>
        <v>0</v>
      </c>
    </row>
    <row r="48" spans="1:16" ht="13.5" thickBot="1" x14ac:dyDescent="0.25">
      <c r="P48" s="98"/>
    </row>
    <row r="49" spans="1:17" s="59" customFormat="1" ht="13.5" thickBot="1" x14ac:dyDescent="0.25">
      <c r="A49" s="101" t="str">
        <f>IF(P49&gt;0,CONCATENATE("SUM ",C2),"")</f>
        <v/>
      </c>
      <c r="B49" s="102" t="s">
        <v>0</v>
      </c>
      <c r="C49" s="102"/>
      <c r="D49" s="102"/>
      <c r="E49" s="102"/>
      <c r="F49" s="102"/>
      <c r="G49" s="102"/>
      <c r="H49" s="102"/>
      <c r="I49" s="103"/>
      <c r="J49" s="104"/>
      <c r="K49" s="104"/>
      <c r="L49" s="104"/>
      <c r="M49" s="104"/>
      <c r="N49" s="104"/>
      <c r="O49" s="104"/>
      <c r="P49" s="105">
        <f>P20+P25+P30+P35+P40+P45+P47+P72</f>
        <v>0</v>
      </c>
    </row>
    <row r="50" spans="1:17" x14ac:dyDescent="0.2">
      <c r="B50" s="4"/>
      <c r="C50" s="3"/>
      <c r="D50" s="3"/>
      <c r="E50" s="3"/>
      <c r="F50" s="3"/>
      <c r="G50" s="3"/>
      <c r="H50" s="3"/>
      <c r="I50" s="5"/>
      <c r="J50" s="5"/>
      <c r="K50" s="5"/>
      <c r="L50" s="5"/>
      <c r="M50" s="5"/>
      <c r="N50" s="5"/>
      <c r="O50" s="5"/>
      <c r="P50" s="98"/>
      <c r="Q50" s="3"/>
    </row>
    <row r="51" spans="1:17" x14ac:dyDescent="0.2">
      <c r="P51" s="98"/>
    </row>
    <row r="52" spans="1:17" ht="13.5" thickBot="1" x14ac:dyDescent="0.25">
      <c r="A52" s="36" t="s">
        <v>63</v>
      </c>
    </row>
    <row r="53" spans="1:17" x14ac:dyDescent="0.2">
      <c r="A53" s="108" t="s">
        <v>52</v>
      </c>
      <c r="B53" s="150" t="s">
        <v>47</v>
      </c>
      <c r="C53" s="150"/>
      <c r="D53" s="150"/>
      <c r="E53" s="150"/>
      <c r="F53" s="109" t="s">
        <v>48</v>
      </c>
      <c r="G53" s="151" t="s">
        <v>49</v>
      </c>
      <c r="H53" s="151"/>
      <c r="I53" s="151"/>
      <c r="J53" s="151"/>
      <c r="K53" s="151"/>
      <c r="L53" s="151"/>
      <c r="M53" s="151"/>
      <c r="N53" s="151"/>
      <c r="O53" s="151"/>
      <c r="P53" s="110" t="s">
        <v>7</v>
      </c>
    </row>
    <row r="54" spans="1:17" s="3" customFormat="1" ht="11.25" x14ac:dyDescent="0.2">
      <c r="A54" s="99"/>
      <c r="B54" s="152"/>
      <c r="C54" s="152"/>
      <c r="D54" s="152"/>
      <c r="E54" s="152"/>
      <c r="F54" s="6"/>
      <c r="G54" s="144"/>
      <c r="H54" s="144"/>
      <c r="I54" s="144"/>
      <c r="J54" s="144"/>
      <c r="K54" s="144"/>
      <c r="L54" s="144"/>
      <c r="M54" s="144"/>
      <c r="N54" s="144"/>
      <c r="O54" s="144"/>
      <c r="P54" s="100"/>
    </row>
    <row r="55" spans="1:17" s="3" customFormat="1" ht="11.25" x14ac:dyDescent="0.2">
      <c r="A55" s="99"/>
      <c r="B55" s="152"/>
      <c r="C55" s="152"/>
      <c r="D55" s="152"/>
      <c r="E55" s="152"/>
      <c r="F55" s="6"/>
      <c r="G55" s="144"/>
      <c r="H55" s="144"/>
      <c r="I55" s="144"/>
      <c r="J55" s="144"/>
      <c r="K55" s="144"/>
      <c r="L55" s="144"/>
      <c r="M55" s="144"/>
      <c r="N55" s="144"/>
      <c r="O55" s="144"/>
      <c r="P55" s="100"/>
    </row>
    <row r="56" spans="1:17" s="3" customFormat="1" ht="11.25" x14ac:dyDescent="0.2">
      <c r="A56" s="99"/>
      <c r="B56" s="152"/>
      <c r="C56" s="152"/>
      <c r="D56" s="152"/>
      <c r="E56" s="152"/>
      <c r="F56" s="6"/>
      <c r="G56" s="144"/>
      <c r="H56" s="144"/>
      <c r="I56" s="144"/>
      <c r="J56" s="144"/>
      <c r="K56" s="144"/>
      <c r="L56" s="144"/>
      <c r="M56" s="144"/>
      <c r="N56" s="144"/>
      <c r="O56" s="144"/>
      <c r="P56" s="100"/>
    </row>
    <row r="57" spans="1:17" s="3" customFormat="1" ht="11.25" x14ac:dyDescent="0.2">
      <c r="A57" s="99"/>
      <c r="B57" s="152"/>
      <c r="C57" s="152"/>
      <c r="D57" s="152"/>
      <c r="E57" s="152"/>
      <c r="F57" s="6"/>
      <c r="G57" s="144"/>
      <c r="H57" s="144"/>
      <c r="I57" s="144"/>
      <c r="J57" s="144"/>
      <c r="K57" s="144"/>
      <c r="L57" s="144"/>
      <c r="M57" s="144"/>
      <c r="N57" s="144"/>
      <c r="O57" s="144"/>
      <c r="P57" s="100"/>
    </row>
    <row r="58" spans="1:17" s="3" customFormat="1" ht="11.25" x14ac:dyDescent="0.2">
      <c r="A58" s="99"/>
      <c r="B58" s="152"/>
      <c r="C58" s="152"/>
      <c r="D58" s="152"/>
      <c r="E58" s="152"/>
      <c r="F58" s="6"/>
      <c r="G58" s="144"/>
      <c r="H58" s="144"/>
      <c r="I58" s="144"/>
      <c r="J58" s="144"/>
      <c r="K58" s="144"/>
      <c r="L58" s="144"/>
      <c r="M58" s="144"/>
      <c r="N58" s="144"/>
      <c r="O58" s="144"/>
      <c r="P58" s="100"/>
    </row>
    <row r="59" spans="1:17" s="3" customFormat="1" ht="11.25" x14ac:dyDescent="0.2">
      <c r="A59" s="99"/>
      <c r="B59" s="152"/>
      <c r="C59" s="152"/>
      <c r="D59" s="152"/>
      <c r="E59" s="152"/>
      <c r="F59" s="6"/>
      <c r="G59" s="144"/>
      <c r="H59" s="144"/>
      <c r="I59" s="144"/>
      <c r="J59" s="144"/>
      <c r="K59" s="144"/>
      <c r="L59" s="144"/>
      <c r="M59" s="144"/>
      <c r="N59" s="144"/>
      <c r="O59" s="144"/>
      <c r="P59" s="100"/>
    </row>
    <row r="60" spans="1:17" s="3" customFormat="1" ht="11.25" x14ac:dyDescent="0.2">
      <c r="A60" s="99"/>
      <c r="B60" s="152"/>
      <c r="C60" s="152"/>
      <c r="D60" s="152"/>
      <c r="E60" s="152"/>
      <c r="F60" s="6"/>
      <c r="G60" s="144"/>
      <c r="H60" s="144"/>
      <c r="I60" s="144"/>
      <c r="J60" s="144"/>
      <c r="K60" s="144"/>
      <c r="L60" s="144"/>
      <c r="M60" s="144"/>
      <c r="N60" s="144"/>
      <c r="O60" s="144"/>
      <c r="P60" s="100"/>
    </row>
    <row r="61" spans="1:17" s="3" customFormat="1" ht="11.25" x14ac:dyDescent="0.2">
      <c r="A61" s="99"/>
      <c r="B61" s="152"/>
      <c r="C61" s="152"/>
      <c r="D61" s="152"/>
      <c r="E61" s="152"/>
      <c r="F61" s="6"/>
      <c r="G61" s="144"/>
      <c r="H61" s="144"/>
      <c r="I61" s="144"/>
      <c r="J61" s="144"/>
      <c r="K61" s="144"/>
      <c r="L61" s="144"/>
      <c r="M61" s="144"/>
      <c r="N61" s="144"/>
      <c r="O61" s="144"/>
      <c r="P61" s="100"/>
    </row>
    <row r="62" spans="1:17" s="3" customFormat="1" ht="11.25" x14ac:dyDescent="0.2">
      <c r="A62" s="99"/>
      <c r="B62" s="152"/>
      <c r="C62" s="152"/>
      <c r="D62" s="152"/>
      <c r="E62" s="152"/>
      <c r="F62" s="6"/>
      <c r="G62" s="144"/>
      <c r="H62" s="144"/>
      <c r="I62" s="144"/>
      <c r="J62" s="144"/>
      <c r="K62" s="144"/>
      <c r="L62" s="144"/>
      <c r="M62" s="144"/>
      <c r="N62" s="144"/>
      <c r="O62" s="144"/>
      <c r="P62" s="100"/>
    </row>
    <row r="63" spans="1:17" s="3" customFormat="1" ht="11.25" x14ac:dyDescent="0.2">
      <c r="A63" s="99"/>
      <c r="B63" s="152"/>
      <c r="C63" s="152"/>
      <c r="D63" s="152"/>
      <c r="E63" s="152"/>
      <c r="F63" s="6"/>
      <c r="G63" s="144"/>
      <c r="H63" s="144"/>
      <c r="I63" s="144"/>
      <c r="J63" s="144"/>
      <c r="K63" s="144"/>
      <c r="L63" s="144"/>
      <c r="M63" s="144"/>
      <c r="N63" s="144"/>
      <c r="O63" s="144"/>
      <c r="P63" s="100"/>
    </row>
    <row r="64" spans="1:17" s="3" customFormat="1" ht="11.25" x14ac:dyDescent="0.2">
      <c r="A64" s="99"/>
      <c r="B64" s="152"/>
      <c r="C64" s="152"/>
      <c r="D64" s="152"/>
      <c r="E64" s="152"/>
      <c r="F64" s="6"/>
      <c r="G64" s="144"/>
      <c r="H64" s="144"/>
      <c r="I64" s="144"/>
      <c r="J64" s="144"/>
      <c r="K64" s="144"/>
      <c r="L64" s="144"/>
      <c r="M64" s="144"/>
      <c r="N64" s="144"/>
      <c r="O64" s="144"/>
      <c r="P64" s="100"/>
    </row>
    <row r="65" spans="1:16" s="3" customFormat="1" ht="11.25" x14ac:dyDescent="0.2">
      <c r="A65" s="99"/>
      <c r="B65" s="152"/>
      <c r="C65" s="152"/>
      <c r="D65" s="152"/>
      <c r="E65" s="152"/>
      <c r="F65" s="6"/>
      <c r="G65" s="144"/>
      <c r="H65" s="144"/>
      <c r="I65" s="144"/>
      <c r="J65" s="144"/>
      <c r="K65" s="144"/>
      <c r="L65" s="144"/>
      <c r="M65" s="144"/>
      <c r="N65" s="144"/>
      <c r="O65" s="144"/>
      <c r="P65" s="100"/>
    </row>
    <row r="66" spans="1:16" s="3" customFormat="1" ht="11.25" x14ac:dyDescent="0.2">
      <c r="A66" s="99"/>
      <c r="B66" s="152"/>
      <c r="C66" s="152"/>
      <c r="D66" s="152"/>
      <c r="E66" s="152"/>
      <c r="F66" s="6"/>
      <c r="G66" s="144"/>
      <c r="H66" s="144"/>
      <c r="I66" s="144"/>
      <c r="J66" s="144"/>
      <c r="K66" s="144"/>
      <c r="L66" s="144"/>
      <c r="M66" s="144"/>
      <c r="N66" s="144"/>
      <c r="O66" s="144"/>
      <c r="P66" s="100"/>
    </row>
    <row r="67" spans="1:16" s="3" customFormat="1" ht="11.25" x14ac:dyDescent="0.2">
      <c r="A67" s="99"/>
      <c r="B67" s="152"/>
      <c r="C67" s="152"/>
      <c r="D67" s="152"/>
      <c r="E67" s="152"/>
      <c r="F67" s="6"/>
      <c r="G67" s="144"/>
      <c r="H67" s="144"/>
      <c r="I67" s="144"/>
      <c r="J67" s="144"/>
      <c r="K67" s="144"/>
      <c r="L67" s="144"/>
      <c r="M67" s="144"/>
      <c r="N67" s="144"/>
      <c r="O67" s="144"/>
      <c r="P67" s="100"/>
    </row>
    <row r="68" spans="1:16" s="3" customFormat="1" ht="11.25" x14ac:dyDescent="0.2">
      <c r="A68" s="99"/>
      <c r="B68" s="152"/>
      <c r="C68" s="152"/>
      <c r="D68" s="152"/>
      <c r="E68" s="152"/>
      <c r="F68" s="6"/>
      <c r="G68" s="144"/>
      <c r="H68" s="144"/>
      <c r="I68" s="144"/>
      <c r="J68" s="144"/>
      <c r="K68" s="144"/>
      <c r="L68" s="144"/>
      <c r="M68" s="144"/>
      <c r="N68" s="144"/>
      <c r="O68" s="144"/>
      <c r="P68" s="100"/>
    </row>
    <row r="69" spans="1:16" s="3" customFormat="1" ht="11.25" x14ac:dyDescent="0.2">
      <c r="A69" s="99"/>
      <c r="B69" s="152"/>
      <c r="C69" s="152"/>
      <c r="D69" s="152"/>
      <c r="E69" s="152"/>
      <c r="F69" s="6"/>
      <c r="G69" s="144"/>
      <c r="H69" s="144"/>
      <c r="I69" s="144"/>
      <c r="J69" s="144"/>
      <c r="K69" s="144"/>
      <c r="L69" s="144"/>
      <c r="M69" s="144"/>
      <c r="N69" s="144"/>
      <c r="O69" s="144"/>
      <c r="P69" s="100"/>
    </row>
    <row r="70" spans="1:16" s="3" customFormat="1" ht="11.25" x14ac:dyDescent="0.2">
      <c r="A70" s="99"/>
      <c r="B70" s="152"/>
      <c r="C70" s="152"/>
      <c r="D70" s="152"/>
      <c r="E70" s="152"/>
      <c r="F70" s="6"/>
      <c r="G70" s="144"/>
      <c r="H70" s="144"/>
      <c r="I70" s="144"/>
      <c r="J70" s="144"/>
      <c r="K70" s="144"/>
      <c r="L70" s="144"/>
      <c r="M70" s="144"/>
      <c r="N70" s="144"/>
      <c r="O70" s="144"/>
      <c r="P70" s="100"/>
    </row>
    <row r="71" spans="1:16" s="3" customFormat="1" ht="11.25" x14ac:dyDescent="0.2">
      <c r="A71" s="99"/>
      <c r="B71" s="152"/>
      <c r="C71" s="152"/>
      <c r="D71" s="152"/>
      <c r="E71" s="152"/>
      <c r="F71" s="6"/>
      <c r="G71" s="144"/>
      <c r="H71" s="144"/>
      <c r="I71" s="144"/>
      <c r="J71" s="144"/>
      <c r="K71" s="144"/>
      <c r="L71" s="144"/>
      <c r="M71" s="144"/>
      <c r="N71" s="144"/>
      <c r="O71" s="144"/>
      <c r="P71" s="100"/>
    </row>
    <row r="72" spans="1:16" ht="13.5" thickBot="1" x14ac:dyDescent="0.25">
      <c r="A72" s="97" t="str">
        <f>IF(P72&gt;0,CONCATENATE("SUM reiserefusjoner"),"")</f>
        <v/>
      </c>
      <c r="B72" s="17"/>
      <c r="C72" s="16"/>
      <c r="D72" s="16"/>
      <c r="E72" s="16"/>
      <c r="F72" s="16"/>
      <c r="G72" s="16"/>
      <c r="H72" s="16"/>
      <c r="I72" s="17"/>
      <c r="J72" s="17"/>
      <c r="K72" s="17"/>
      <c r="L72" s="17"/>
      <c r="M72" s="17"/>
      <c r="N72" s="17"/>
      <c r="O72" s="18"/>
      <c r="P72" s="57">
        <f>SUM(P54:P71)</f>
        <v>0</v>
      </c>
    </row>
  </sheetData>
  <sheetProtection password="DB73" sheet="1"/>
  <mergeCells count="47">
    <mergeCell ref="B71:E71"/>
    <mergeCell ref="G71:O71"/>
    <mergeCell ref="B69:E69"/>
    <mergeCell ref="G69:O69"/>
    <mergeCell ref="B70:E70"/>
    <mergeCell ref="G70:O70"/>
    <mergeCell ref="G62:O62"/>
    <mergeCell ref="G68:O68"/>
    <mergeCell ref="B64:E64"/>
    <mergeCell ref="G64:O64"/>
    <mergeCell ref="B65:E65"/>
    <mergeCell ref="G65:O65"/>
    <mergeCell ref="B66:E66"/>
    <mergeCell ref="G66:O66"/>
    <mergeCell ref="B67:E67"/>
    <mergeCell ref="G67:O67"/>
    <mergeCell ref="B68:E68"/>
    <mergeCell ref="B63:E63"/>
    <mergeCell ref="G63:O63"/>
    <mergeCell ref="G55:O55"/>
    <mergeCell ref="G56:O56"/>
    <mergeCell ref="B61:E61"/>
    <mergeCell ref="G61:O61"/>
    <mergeCell ref="B57:E57"/>
    <mergeCell ref="B56:E56"/>
    <mergeCell ref="G57:O57"/>
    <mergeCell ref="G58:O58"/>
    <mergeCell ref="G59:O59"/>
    <mergeCell ref="B60:E60"/>
    <mergeCell ref="B59:E59"/>
    <mergeCell ref="G60:O60"/>
    <mergeCell ref="B58:E58"/>
    <mergeCell ref="B62:E62"/>
    <mergeCell ref="B55:E55"/>
    <mergeCell ref="A2:B2"/>
    <mergeCell ref="C2:G2"/>
    <mergeCell ref="F4:G4"/>
    <mergeCell ref="F11:G11"/>
    <mergeCell ref="G53:O53"/>
    <mergeCell ref="G54:O54"/>
    <mergeCell ref="F12:G12"/>
    <mergeCell ref="B47:C47"/>
    <mergeCell ref="I2:Q2"/>
    <mergeCell ref="F14:G14"/>
    <mergeCell ref="D14:E14"/>
    <mergeCell ref="B54:E54"/>
    <mergeCell ref="B53:E53"/>
  </mergeCells>
  <phoneticPr fontId="0" type="noConversion"/>
  <dataValidations xWindow="402" yWindow="343" count="11">
    <dataValidation type="whole" allowBlank="1" showErrorMessage="1" errorTitle="Heltall" error="Heltall mellom 0 og 16" promptTitle="Reelle uker" prompt="Her skal en skrive inn det antall reelle uker praksis for dette antall studenter._x000a_Dersom antall studenter forandrer seg - endrer seg fra 2 til en student. _x000a__x000a_Bruk to linjer for å registrere de reelle ukene studenten var alene._x000a_" sqref="G45 G20 G40 G25 G30 G35" xr:uid="{9F518BAC-B8B6-4925-AC99-095C832275D2}">
      <formula1>0</formula1>
      <formula2>16</formula2>
    </dataValidation>
    <dataValidation type="whole" allowBlank="1" showErrorMessage="1" errorTitle="Avtalte uker" error="Avtalte uker kan ikke være større enn 16 uker." promptTitle="Avtalte uker" prompt="Her skal en skrive inn det antall uker som er avtalt for dette antall studenter. Dette skal kun skrives en gang for hver øvingslærer._x000a__x000a_Skal IKKE skrives på to linjer." sqref="F45 F25 F40 F35 F30 F20" xr:uid="{8AF1464E-6A1F-4CCD-9A03-548D73DD6964}">
      <formula1>0</formula1>
      <formula2>16</formula2>
    </dataValidation>
    <dataValidation type="textLength" operator="greaterThan" allowBlank="1" showErrorMessage="1" errorTitle="Øvingslærer sitt navn" error="Alle linjer må inneholde øvingslærer sitt navn." promptTitle="Øvingslærer sitt navn" prompt="Skriv inn navn på øvingslærer. Øvingslærer skal stå på to linjer dersom det er forandring" sqref="A42:A45 A22:A25 A17:A20 A27:A30 A32:A35 A37:A40" xr:uid="{B61D67E9-46BD-4EE2-BD6B-8A3A25D664DD}">
      <formula1>3</formula1>
    </dataValidation>
    <dataValidation type="whole" allowBlank="1" showErrorMessage="1" errorTitle="Peaksisperiode" error="Periode 1 - 4" promptTitle="Brutto årslønn" prompt="Skriv inn brutto årslønn for øvingslærer." sqref="C45 C20 C40 C35 C30 C25" xr:uid="{ED44832E-B543-471F-BB6C-7024B46BBEF9}">
      <formula1>0</formula1>
      <formula2>4</formula2>
    </dataValidation>
    <dataValidation type="whole" allowBlank="1" showErrorMessage="1" errorTitle="Maks antall uker" error="Max antall uker er 16. Utover 16 uker se nedenfor" promptTitle="Brutto årslønn" prompt="Skriv inn brutto årslønn for øvingslærer." sqref="D45:E45 D20:E20 D25:E25 D40:E40 D35:E35 D30:E30" xr:uid="{021DCC8E-DF04-4298-A61B-30A5EB55349C}">
      <formula1>0</formula1>
      <formula2>16</formula2>
    </dataValidation>
    <dataValidation type="whole" allowBlank="1" showErrorMessage="1" errorTitle="Maks lønn" error="Du kan ikke legge inn større lønn enn 999.999,- Kun heltall - ikke andre tegn." promptTitle="Brutto årslønn" prompt="Skriv inn brutto årslønn for øvingslærer." sqref="B21 B26 B16 B31 B36 B41" xr:uid="{7E60A22C-7BB5-4A08-AA84-7C5C42DD6351}">
      <formula1>0</formula1>
      <formula2>999999</formula2>
    </dataValidation>
    <dataValidation type="whole" allowBlank="1" showInputMessage="1" showErrorMessage="1" errorTitle="Antall uker" error="Max antall uker er 16" sqref="D16:G19 D41:G44 D36:G39 D31:G34 D26:G29 D21:G24" xr:uid="{394214EE-E23E-45D6-BD60-2255670FF3F6}">
      <formula1>0</formula1>
      <formula2>16</formula2>
    </dataValidation>
    <dataValidation type="whole" allowBlank="1" showErrorMessage="1" errorTitle="Peaksisperiode" error="Gyldig praksisperiode er 1 - 4" promptTitle="Brutto årslønn" prompt="Skriv inn brutto årslønn for øvingslærer." sqref="C16:C19 C21:C24 C26:C29 C31:C34 C36:C39 C41:C44" xr:uid="{03D1126B-E9B6-45C7-850E-7C954B709731}">
      <formula1>0</formula1>
      <formula2>7</formula2>
    </dataValidation>
    <dataValidation type="whole" allowBlank="1" showInputMessage="1" showErrorMessage="1" errorTitle="Feil kode" error="Kode 1 skal brukes ved honorar for veiledningsped, se forklaring_x000a_" promptTitle="OBS!" prompt="Honorar for veil.ped utbetales om HØSTEN for hele året. Fyll ut KUN for ny øvingslærer om våren._x000a__x000a__x000a__x000a_" sqref="H16 H21 H26 H31 H36 H41" xr:uid="{061296CF-BD27-4E61-8173-329594A54D67}">
      <formula1>0</formula1>
      <formula2>1</formula2>
    </dataValidation>
    <dataValidation type="whole" allowBlank="1" showErrorMessage="1" errorTitle="For mange uker" error="Max 16 uker" promptTitle="Antall uker" prompt="Max 16 uker i praksisperioden" sqref="E12" xr:uid="{F240CFC4-BE30-47FD-9B50-EDBA133350DC}">
      <formula1>0</formula1>
      <formula2>16</formula2>
    </dataValidation>
    <dataValidation allowBlank="1" showInputMessage="1" showErrorMessage="1" promptTitle="Navn" prompt="Her fylles ut navn på barnehagen" sqref="C2:G2" xr:uid="{A35B256B-CB77-4BBB-9046-801AABBDDBD1}"/>
  </dataValidations>
  <pageMargins left="0.15748031496062992" right="0.15748031496062992" top="0.15748031496062992" bottom="0.19685039370078741" header="0.15748031496062992" footer="0.15748031496062992"/>
  <pageSetup paperSize="9" scale="95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FAA28A8985774DBFB8CBFF70A59C10" ma:contentTypeVersion="18" ma:contentTypeDescription="Opprett et nytt dokument." ma:contentTypeScope="" ma:versionID="b89f1031bd673cf60d6a930534daf3cc">
  <xsd:schema xmlns:xsd="http://www.w3.org/2001/XMLSchema" xmlns:xs="http://www.w3.org/2001/XMLSchema" xmlns:p="http://schemas.microsoft.com/office/2006/metadata/properties" xmlns:ns2="e2481af6-7d3d-4f00-9b1c-e2ec5fca293f" xmlns:ns3="8b0bb926-1544-4771-a944-f59da449c423" targetNamespace="http://schemas.microsoft.com/office/2006/metadata/properties" ma:root="true" ma:fieldsID="6096c45d27b1bfae78c166004624c40c" ns2:_="" ns3:_="">
    <xsd:import namespace="e2481af6-7d3d-4f00-9b1c-e2ec5fca293f"/>
    <xsd:import namespace="8b0bb926-1544-4771-a944-f59da449c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81af6-7d3d-4f00-9b1c-e2ec5fca29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bb926-1544-4771-a944-f59da449c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a9d28a0-b701-418b-8d88-5c3ed8300de2}" ma:internalName="TaxCatchAll" ma:showField="CatchAllData" ma:web="8b0bb926-1544-4771-a944-f59da449c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81af6-7d3d-4f00-9b1c-e2ec5fca293f">
      <Terms xmlns="http://schemas.microsoft.com/office/infopath/2007/PartnerControls"/>
    </lcf76f155ced4ddcb4097134ff3c332f>
    <TaxCatchAll xmlns="8b0bb926-1544-4771-a944-f59da449c42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3CD0E-312F-40D0-A401-0C61B8AE1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481af6-7d3d-4f00-9b1c-e2ec5fca293f"/>
    <ds:schemaRef ds:uri="8b0bb926-1544-4771-a944-f59da449c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5EBF6-8986-4E96-8716-D64B06A60EA5}">
  <ds:schemaRefs>
    <ds:schemaRef ds:uri="http://schemas.microsoft.com/office/2006/metadata/properties"/>
    <ds:schemaRef ds:uri="http://schemas.microsoft.com/office/infopath/2007/PartnerControls"/>
    <ds:schemaRef ds:uri="e2481af6-7d3d-4f00-9b1c-e2ec5fca293f"/>
    <ds:schemaRef ds:uri="8b0bb926-1544-4771-a944-f59da449c423"/>
  </ds:schemaRefs>
</ds:datastoreItem>
</file>

<file path=customXml/itemProps3.xml><?xml version="1.0" encoding="utf-8"?>
<ds:datastoreItem xmlns:ds="http://schemas.openxmlformats.org/officeDocument/2006/customXml" ds:itemID="{A7E49625-1D77-4CFC-B988-EA7F92DA17B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374E81F-4873-4D30-BEA1-F3938C58A34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ec81f12-6286-4550-8911-f446fcdafa1f}" enabled="0" method="" siteId="{fec81f12-6286-4550-8911-f446fcdafa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Navngitte områder</vt:lpstr>
      </vt:variant>
      <vt:variant>
        <vt:i4>79</vt:i4>
      </vt:variant>
    </vt:vector>
  </HeadingPairs>
  <TitlesOfParts>
    <vt:vector size="103" baseType="lpstr">
      <vt:lpstr>FORKLARING</vt:lpstr>
      <vt:lpstr>EKSEMPEL</vt:lpstr>
      <vt:lpstr>SUM-ARK</vt:lpstr>
      <vt:lpstr>Barnehage1</vt:lpstr>
      <vt:lpstr>Barnehage2</vt:lpstr>
      <vt:lpstr>Barnehage3</vt:lpstr>
      <vt:lpstr>Barnehage4</vt:lpstr>
      <vt:lpstr>Barnehage5</vt:lpstr>
      <vt:lpstr>Barnehage6</vt:lpstr>
      <vt:lpstr>Barnehage7</vt:lpstr>
      <vt:lpstr>Barnehage8</vt:lpstr>
      <vt:lpstr>Barnehage9</vt:lpstr>
      <vt:lpstr>Barnehage10</vt:lpstr>
      <vt:lpstr>Barnehage11</vt:lpstr>
      <vt:lpstr>Barnehage12</vt:lpstr>
      <vt:lpstr>Barnehage13</vt:lpstr>
      <vt:lpstr>Barnehage14</vt:lpstr>
      <vt:lpstr>Barnehage15</vt:lpstr>
      <vt:lpstr>Barnehage16</vt:lpstr>
      <vt:lpstr>Barnehage17</vt:lpstr>
      <vt:lpstr>Barnehage18</vt:lpstr>
      <vt:lpstr>Barnehage19</vt:lpstr>
      <vt:lpstr>Barnehage20</vt:lpstr>
      <vt:lpstr>Lønn</vt:lpstr>
      <vt:lpstr>EKSEMPEL!_SUM1</vt:lpstr>
      <vt:lpstr>_SUM1</vt:lpstr>
      <vt:lpstr>_SUM10</vt:lpstr>
      <vt:lpstr>_Sum11</vt:lpstr>
      <vt:lpstr>_Sum12</vt:lpstr>
      <vt:lpstr>_SUM13</vt:lpstr>
      <vt:lpstr>_SUM14</vt:lpstr>
      <vt:lpstr>_SUM15</vt:lpstr>
      <vt:lpstr>_Sum16</vt:lpstr>
      <vt:lpstr>_Sum17</vt:lpstr>
      <vt:lpstr>_Sum18</vt:lpstr>
      <vt:lpstr>_Sum19</vt:lpstr>
      <vt:lpstr>_SUM2</vt:lpstr>
      <vt:lpstr>_Sum20</vt:lpstr>
      <vt:lpstr>_SUM3</vt:lpstr>
      <vt:lpstr>_SUM4</vt:lpstr>
      <vt:lpstr>_SUM5</vt:lpstr>
      <vt:lpstr>_SUM6</vt:lpstr>
      <vt:lpstr>_SUM7</vt:lpstr>
      <vt:lpstr>_SUM8</vt:lpstr>
      <vt:lpstr>_SUM9</vt:lpstr>
      <vt:lpstr>Arbeidsgiveravgift</vt:lpstr>
      <vt:lpstr>EnStud</vt:lpstr>
      <vt:lpstr>Feriepenger</vt:lpstr>
      <vt:lpstr>Gruppe</vt:lpstr>
      <vt:lpstr>Lønn1stud</vt:lpstr>
      <vt:lpstr>Lønn2stud</vt:lpstr>
      <vt:lpstr>Maxuker</vt:lpstr>
      <vt:lpstr>EKSEMPEL!Navn1</vt:lpstr>
      <vt:lpstr>Navn1</vt:lpstr>
      <vt:lpstr>Navn10</vt:lpstr>
      <vt:lpstr>Navn11</vt:lpstr>
      <vt:lpstr>Navn12</vt:lpstr>
      <vt:lpstr>Navn13</vt:lpstr>
      <vt:lpstr>Navn14</vt:lpstr>
      <vt:lpstr>Navn15</vt:lpstr>
      <vt:lpstr>Navn16</vt:lpstr>
      <vt:lpstr>Navn17</vt:lpstr>
      <vt:lpstr>Navn18</vt:lpstr>
      <vt:lpstr>Navn19</vt:lpstr>
      <vt:lpstr>Navn2</vt:lpstr>
      <vt:lpstr>Navn20</vt:lpstr>
      <vt:lpstr>EKSEMPEL!Navn3</vt:lpstr>
      <vt:lpstr>Navn3</vt:lpstr>
      <vt:lpstr>Navn4</vt:lpstr>
      <vt:lpstr>Navn5</vt:lpstr>
      <vt:lpstr>Navn6</vt:lpstr>
      <vt:lpstr>Navn7</vt:lpstr>
      <vt:lpstr>Navn8</vt:lpstr>
      <vt:lpstr>Navn9</vt:lpstr>
      <vt:lpstr>Navnet3</vt:lpstr>
      <vt:lpstr>Pensjonsgivende</vt:lpstr>
      <vt:lpstr>Pensjonskompensasjon</vt:lpstr>
      <vt:lpstr>Styrerkompensasjon</vt:lpstr>
      <vt:lpstr>Test</vt:lpstr>
      <vt:lpstr>ToStud</vt:lpstr>
      <vt:lpstr>Barnehage1!Utskriftsområde</vt:lpstr>
      <vt:lpstr>Barnehage10!Utskriftsområde</vt:lpstr>
      <vt:lpstr>Barnehage11!Utskriftsområde</vt:lpstr>
      <vt:lpstr>Barnehage12!Utskriftsområde</vt:lpstr>
      <vt:lpstr>Barnehage13!Utskriftsområde</vt:lpstr>
      <vt:lpstr>Barnehage14!Utskriftsområde</vt:lpstr>
      <vt:lpstr>Barnehage15!Utskriftsområde</vt:lpstr>
      <vt:lpstr>Barnehage16!Utskriftsområde</vt:lpstr>
      <vt:lpstr>Barnehage17!Utskriftsområde</vt:lpstr>
      <vt:lpstr>Barnehage18!Utskriftsområde</vt:lpstr>
      <vt:lpstr>Barnehage19!Utskriftsområde</vt:lpstr>
      <vt:lpstr>Barnehage2!Utskriftsområde</vt:lpstr>
      <vt:lpstr>Barnehage20!Utskriftsområde</vt:lpstr>
      <vt:lpstr>Barnehage3!Utskriftsområde</vt:lpstr>
      <vt:lpstr>Barnehage4!Utskriftsområde</vt:lpstr>
      <vt:lpstr>Barnehage5!Utskriftsområde</vt:lpstr>
      <vt:lpstr>Barnehage6!Utskriftsområde</vt:lpstr>
      <vt:lpstr>Barnehage7!Utskriftsområde</vt:lpstr>
      <vt:lpstr>Barnehage8!Utskriftsområde</vt:lpstr>
      <vt:lpstr>Barnehage9!Utskriftsområde</vt:lpstr>
      <vt:lpstr>EKSEMPEL!Utskriftsområde</vt:lpstr>
      <vt:lpstr>'SUM-ARK'!Utskriftsområde</vt:lpstr>
      <vt:lpstr>Veiledningspedagogikk</vt:lpstr>
    </vt:vector>
  </TitlesOfParts>
  <Company>Høgskolen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RefusjonsskjemaFLU</dc:title>
  <dc:subject>Refusjon</dc:subject>
  <dc:creator>Øyvin Bergo</dc:creator>
  <cp:keywords>Refusjon</cp:keywords>
  <dc:description>RefusjonsskjemaFLU</dc:description>
  <cp:lastModifiedBy>Karoline Kristiansen</cp:lastModifiedBy>
  <cp:revision>1</cp:revision>
  <cp:lastPrinted>2014-12-02T13:50:27Z</cp:lastPrinted>
  <dcterms:created xsi:type="dcterms:W3CDTF">2002-06-26T13:56:32Z</dcterms:created>
  <dcterms:modified xsi:type="dcterms:W3CDTF">2025-11-26T10:07:38Z</dcterms:modified>
  <cp:category>Refusjon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ilde">
    <vt:lpwstr>Øyvin Bergo</vt:lpwstr>
  </property>
  <property fmtid="{D5CDD505-2E9C-101B-9397-08002B2CF9AE}" pid="3" name="Formål">
    <vt:lpwstr>Refusjon FLU</vt:lpwstr>
  </property>
  <property fmtid="{D5CDD505-2E9C-101B-9397-08002B2CF9AE}" pid="4" name="Redaktør">
    <vt:lpwstr>Øyvin Bergo</vt:lpwstr>
  </property>
  <property fmtid="{D5CDD505-2E9C-101B-9397-08002B2CF9AE}" pid="5" name="Utgiver">
    <vt:lpwstr>Øyvin Bergo</vt:lpwstr>
  </property>
  <property fmtid="{D5CDD505-2E9C-101B-9397-08002B2CF9AE}" pid="6" name="display_urn:schemas-microsoft-com:office:office#Editor">
    <vt:lpwstr>Caroline Slattum Frey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Øyvin Bergo</vt:lpwstr>
  </property>
  <property fmtid="{D5CDD505-2E9C-101B-9397-08002B2CF9AE}" pid="9" name="ContentTypeId">
    <vt:lpwstr>0x010100BFFAA28A8985774DBFB8CBFF70A59C10</vt:lpwstr>
  </property>
  <property fmtid="{D5CDD505-2E9C-101B-9397-08002B2CF9AE}" pid="10" name="MediaServiceImageTags">
    <vt:lpwstr/>
  </property>
</Properties>
</file>